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B70" lockStructure="1"/>
  <bookViews>
    <workbookView xWindow="120" yWindow="180" windowWidth="15255" windowHeight="14760" tabRatio="782" firstSheet="1" activeTab="7"/>
  </bookViews>
  <sheets>
    <sheet name="Проверочный лист" sheetId="10" state="veryHidden" r:id="rId1"/>
    <sheet name="Сведения" sheetId="12" r:id="rId2"/>
    <sheet name="1000" sheetId="1" r:id="rId3"/>
    <sheet name="2000" sheetId="2" r:id="rId4"/>
    <sheet name="3000" sheetId="3" r:id="rId5"/>
    <sheet name="4000" sheetId="16" r:id="rId6"/>
    <sheet name="5000" sheetId="15" r:id="rId7"/>
    <sheet name="5001" sheetId="14" r:id="rId8"/>
    <sheet name="6000" sheetId="13" r:id="rId9"/>
    <sheet name="7000" sheetId="11" r:id="rId10"/>
  </sheets>
  <definedNames>
    <definedName name="_ftn1" localSheetId="3">'2000'!#REF!</definedName>
    <definedName name="_ftn2" localSheetId="3">'2000'!#REF!</definedName>
    <definedName name="_ftnref1" localSheetId="3">'2000'!#REF!</definedName>
    <definedName name="_ftnref2" localSheetId="3">'2000'!#REF!</definedName>
    <definedName name="Названия_учреждений">'Проверочный лист'!$A$2:$A$64</definedName>
  </definedNames>
  <calcPr calcId="145621"/>
</workbook>
</file>

<file path=xl/calcChain.xml><?xml version="1.0" encoding="utf-8"?>
<calcChain xmlns="http://schemas.openxmlformats.org/spreadsheetml/2006/main">
  <c r="I6" i="11" l="1"/>
  <c r="L6" i="11"/>
  <c r="M6" i="11"/>
  <c r="N6" i="11"/>
  <c r="I7" i="11"/>
  <c r="L7" i="11"/>
  <c r="M7" i="11"/>
  <c r="N7" i="11"/>
  <c r="I8" i="11"/>
  <c r="L8" i="11"/>
  <c r="M8" i="11"/>
  <c r="N8" i="11"/>
  <c r="I9" i="11"/>
  <c r="I10" i="11" s="1"/>
  <c r="L9" i="11"/>
  <c r="M9" i="11"/>
  <c r="N9" i="11"/>
  <c r="I15" i="11"/>
  <c r="I18" i="11"/>
  <c r="I37" i="11"/>
  <c r="G7" i="13"/>
  <c r="K7" i="13"/>
  <c r="L7" i="13"/>
  <c r="M7" i="13"/>
  <c r="N7" i="13"/>
  <c r="O7" i="13"/>
  <c r="Q7" i="13"/>
  <c r="G8" i="13"/>
  <c r="K8" i="13"/>
  <c r="L8" i="13"/>
  <c r="M8" i="13"/>
  <c r="N8" i="13"/>
  <c r="O8" i="13"/>
  <c r="V8" i="13"/>
  <c r="W8" i="13"/>
  <c r="X8" i="13"/>
  <c r="Y8" i="13"/>
  <c r="AA8" i="13"/>
  <c r="AB8" i="13"/>
  <c r="AC8" i="13"/>
  <c r="AI8" i="13"/>
  <c r="G9" i="13"/>
  <c r="K9" i="13"/>
  <c r="L9" i="13"/>
  <c r="M9" i="13"/>
  <c r="N9" i="13"/>
  <c r="G10" i="13"/>
  <c r="K10" i="13"/>
  <c r="L10" i="13"/>
  <c r="M10" i="13"/>
  <c r="N10" i="13"/>
  <c r="W10" i="13"/>
  <c r="X10" i="13"/>
  <c r="Y10" i="13"/>
  <c r="AA10" i="13"/>
  <c r="AB10" i="13"/>
  <c r="AC10" i="13"/>
  <c r="AI10" i="13"/>
  <c r="G11" i="13"/>
  <c r="K11" i="13"/>
  <c r="L11" i="13"/>
  <c r="M11" i="13"/>
  <c r="N11" i="13"/>
  <c r="O11" i="13"/>
  <c r="G12" i="13"/>
  <c r="K12" i="13"/>
  <c r="L12" i="13"/>
  <c r="M12" i="13"/>
  <c r="N12" i="13"/>
  <c r="O12" i="13"/>
  <c r="W12" i="13"/>
  <c r="X12" i="13"/>
  <c r="Y12" i="13"/>
  <c r="AA12" i="13"/>
  <c r="AB12" i="13"/>
  <c r="AC12" i="13"/>
  <c r="AI12" i="13"/>
  <c r="V12" i="13" s="1"/>
  <c r="Q11" i="13" s="1"/>
  <c r="G13" i="13"/>
  <c r="K13" i="13"/>
  <c r="L13" i="13"/>
  <c r="M13" i="13"/>
  <c r="N13" i="13"/>
  <c r="O13" i="13"/>
  <c r="Q13" i="13"/>
  <c r="G14" i="13"/>
  <c r="K14" i="13"/>
  <c r="L14" i="13"/>
  <c r="M14" i="13"/>
  <c r="N14" i="13"/>
  <c r="O14" i="13"/>
  <c r="V14" i="13"/>
  <c r="W14" i="13"/>
  <c r="X14" i="13"/>
  <c r="Y14" i="13"/>
  <c r="AA14" i="13"/>
  <c r="AB14" i="13"/>
  <c r="AC14" i="13"/>
  <c r="AI14" i="13"/>
  <c r="G15" i="13"/>
  <c r="K15" i="13"/>
  <c r="L15" i="13"/>
  <c r="M15" i="13"/>
  <c r="N15" i="13"/>
  <c r="O15" i="13"/>
  <c r="Q15" i="13"/>
  <c r="G16" i="13"/>
  <c r="K16" i="13"/>
  <c r="L16" i="13"/>
  <c r="M16" i="13"/>
  <c r="N16" i="13"/>
  <c r="O16" i="13"/>
  <c r="V16" i="13"/>
  <c r="W16" i="13"/>
  <c r="X16" i="13"/>
  <c r="Y16" i="13"/>
  <c r="AA16" i="13"/>
  <c r="AB16" i="13"/>
  <c r="AC16" i="13"/>
  <c r="AI16" i="13"/>
  <c r="G17" i="13"/>
  <c r="K17" i="13"/>
  <c r="L17" i="13"/>
  <c r="M17" i="13"/>
  <c r="N17" i="13"/>
  <c r="O17" i="13"/>
  <c r="Q17" i="13"/>
  <c r="G18" i="13"/>
  <c r="K18" i="13"/>
  <c r="L18" i="13"/>
  <c r="M18" i="13"/>
  <c r="N18" i="13"/>
  <c r="O18" i="13"/>
  <c r="V18" i="13"/>
  <c r="W18" i="13"/>
  <c r="X18" i="13"/>
  <c r="Y18" i="13"/>
  <c r="AA18" i="13"/>
  <c r="AB18" i="13"/>
  <c r="AC18" i="13"/>
  <c r="AI18" i="13"/>
  <c r="G19" i="13"/>
  <c r="K19" i="13"/>
  <c r="L19" i="13"/>
  <c r="M19" i="13"/>
  <c r="N19" i="13"/>
  <c r="O19" i="13"/>
  <c r="Q19" i="13"/>
  <c r="G20" i="13"/>
  <c r="K20" i="13"/>
  <c r="L20" i="13"/>
  <c r="M20" i="13"/>
  <c r="N20" i="13"/>
  <c r="O20" i="13"/>
  <c r="V20" i="13"/>
  <c r="W20" i="13"/>
  <c r="X20" i="13"/>
  <c r="Y20" i="13"/>
  <c r="AA20" i="13"/>
  <c r="AB20" i="13"/>
  <c r="AC20" i="13"/>
  <c r="AI20" i="13"/>
  <c r="G21" i="13"/>
  <c r="K21" i="13"/>
  <c r="L21" i="13"/>
  <c r="M21" i="13"/>
  <c r="N21" i="13"/>
  <c r="O21" i="13" s="1"/>
  <c r="AL58" i="13" s="1"/>
  <c r="Q21" i="13"/>
  <c r="G22" i="13"/>
  <c r="K22" i="13"/>
  <c r="L22" i="13"/>
  <c r="M22" i="13"/>
  <c r="N22" i="13"/>
  <c r="O22" i="13" s="1"/>
  <c r="AM58" i="13" s="1"/>
  <c r="V22" i="13"/>
  <c r="W22" i="13"/>
  <c r="X22" i="13"/>
  <c r="Y22" i="13"/>
  <c r="AA22" i="13"/>
  <c r="AB22" i="13"/>
  <c r="AC22" i="13"/>
  <c r="AI22" i="13"/>
  <c r="G23" i="13"/>
  <c r="K23" i="13"/>
  <c r="L23" i="13"/>
  <c r="M23" i="13"/>
  <c r="N23" i="13"/>
  <c r="O23" i="13"/>
  <c r="G24" i="13"/>
  <c r="K24" i="13"/>
  <c r="L24" i="13"/>
  <c r="M24" i="13"/>
  <c r="N24" i="13"/>
  <c r="O24" i="13"/>
  <c r="AO58" i="13" s="1"/>
  <c r="W24" i="13"/>
  <c r="X24" i="13"/>
  <c r="Y24" i="13"/>
  <c r="AA24" i="13"/>
  <c r="AB24" i="13"/>
  <c r="AC24" i="13"/>
  <c r="AI24" i="13"/>
  <c r="G25" i="13"/>
  <c r="K25" i="13"/>
  <c r="L25" i="13"/>
  <c r="M25" i="13"/>
  <c r="N25" i="13"/>
  <c r="O25" i="13"/>
  <c r="G26" i="13"/>
  <c r="K26" i="13"/>
  <c r="L26" i="13"/>
  <c r="M26" i="13"/>
  <c r="N26" i="13"/>
  <c r="O26" i="13"/>
  <c r="W26" i="13"/>
  <c r="X26" i="13"/>
  <c r="Y26" i="13"/>
  <c r="AA26" i="13"/>
  <c r="AB26" i="13"/>
  <c r="AC26" i="13"/>
  <c r="AI26" i="13"/>
  <c r="G27" i="13"/>
  <c r="K27" i="13"/>
  <c r="L27" i="13"/>
  <c r="M27" i="13"/>
  <c r="N27" i="13"/>
  <c r="O27" i="13"/>
  <c r="Q27" i="13"/>
  <c r="G28" i="13"/>
  <c r="K28" i="13"/>
  <c r="L28" i="13"/>
  <c r="M28" i="13"/>
  <c r="N28" i="13"/>
  <c r="O28" i="13"/>
  <c r="V28" i="13"/>
  <c r="W28" i="13"/>
  <c r="X28" i="13"/>
  <c r="Y28" i="13"/>
  <c r="AA28" i="13"/>
  <c r="AB28" i="13"/>
  <c r="AC28" i="13"/>
  <c r="AI28" i="13"/>
  <c r="G29" i="13"/>
  <c r="K29" i="13"/>
  <c r="L29" i="13"/>
  <c r="M29" i="13"/>
  <c r="N29" i="13"/>
  <c r="O29" i="13"/>
  <c r="Q29" i="13"/>
  <c r="G30" i="13"/>
  <c r="K30" i="13"/>
  <c r="L30" i="13"/>
  <c r="M30" i="13"/>
  <c r="N30" i="13"/>
  <c r="O30" i="13"/>
  <c r="V30" i="13"/>
  <c r="W30" i="13"/>
  <c r="X30" i="13"/>
  <c r="Y30" i="13"/>
  <c r="AA30" i="13"/>
  <c r="AB30" i="13"/>
  <c r="AC30" i="13"/>
  <c r="AI30" i="13"/>
  <c r="G31" i="13"/>
  <c r="K31" i="13"/>
  <c r="L31" i="13"/>
  <c r="M31" i="13"/>
  <c r="N31" i="13"/>
  <c r="O31" i="13"/>
  <c r="Q31" i="13"/>
  <c r="G32" i="13"/>
  <c r="K32" i="13"/>
  <c r="L32" i="13"/>
  <c r="M32" i="13"/>
  <c r="N32" i="13"/>
  <c r="O32" i="13"/>
  <c r="V32" i="13"/>
  <c r="W32" i="13"/>
  <c r="X32" i="13"/>
  <c r="Y32" i="13"/>
  <c r="AA32" i="13"/>
  <c r="AB32" i="13"/>
  <c r="AC32" i="13"/>
  <c r="AI32" i="13"/>
  <c r="G33" i="13"/>
  <c r="K33" i="13"/>
  <c r="L33" i="13"/>
  <c r="M33" i="13"/>
  <c r="N33" i="13"/>
  <c r="O33" i="13"/>
  <c r="Q33" i="13"/>
  <c r="G34" i="13"/>
  <c r="K34" i="13"/>
  <c r="L34" i="13"/>
  <c r="M34" i="13"/>
  <c r="N34" i="13"/>
  <c r="O34" i="13"/>
  <c r="V34" i="13"/>
  <c r="W34" i="13"/>
  <c r="X34" i="13"/>
  <c r="Y34" i="13"/>
  <c r="AA34" i="13"/>
  <c r="AB34" i="13"/>
  <c r="AC34" i="13"/>
  <c r="AI34" i="13"/>
  <c r="G35" i="13"/>
  <c r="K35" i="13"/>
  <c r="L35" i="13"/>
  <c r="M35" i="13"/>
  <c r="N35" i="13"/>
  <c r="O35" i="13"/>
  <c r="Q35" i="13"/>
  <c r="G36" i="13"/>
  <c r="K36" i="13"/>
  <c r="L36" i="13"/>
  <c r="M36" i="13"/>
  <c r="N36" i="13"/>
  <c r="O36" i="13"/>
  <c r="V36" i="13"/>
  <c r="W36" i="13"/>
  <c r="X36" i="13"/>
  <c r="Y36" i="13"/>
  <c r="AA36" i="13"/>
  <c r="AB36" i="13"/>
  <c r="AC36" i="13"/>
  <c r="AI36" i="13"/>
  <c r="G37" i="13"/>
  <c r="K37" i="13"/>
  <c r="L37" i="13"/>
  <c r="M37" i="13"/>
  <c r="N37" i="13"/>
  <c r="Q37" i="13"/>
  <c r="G38" i="13"/>
  <c r="K38" i="13"/>
  <c r="L38" i="13"/>
  <c r="M38" i="13"/>
  <c r="N38" i="13"/>
  <c r="O38" i="13"/>
  <c r="V38" i="13"/>
  <c r="W38" i="13"/>
  <c r="X38" i="13"/>
  <c r="Y38" i="13"/>
  <c r="AA38" i="13"/>
  <c r="AB38" i="13"/>
  <c r="AC38" i="13"/>
  <c r="AI38" i="13"/>
  <c r="G39" i="13"/>
  <c r="K39" i="13"/>
  <c r="L39" i="13"/>
  <c r="M39" i="13"/>
  <c r="N39" i="13"/>
  <c r="O39" i="13"/>
  <c r="G40" i="13"/>
  <c r="K40" i="13"/>
  <c r="L40" i="13"/>
  <c r="M40" i="13"/>
  <c r="N40" i="13"/>
  <c r="O40" i="13"/>
  <c r="BE58" i="13" s="1"/>
  <c r="W40" i="13"/>
  <c r="X40" i="13"/>
  <c r="Y40" i="13"/>
  <c r="AA40" i="13"/>
  <c r="AB40" i="13"/>
  <c r="AC40" i="13"/>
  <c r="AI40" i="13"/>
  <c r="G41" i="13"/>
  <c r="K41" i="13"/>
  <c r="L41" i="13"/>
  <c r="M41" i="13"/>
  <c r="N41" i="13"/>
  <c r="O41" i="13"/>
  <c r="Q41" i="13"/>
  <c r="G42" i="13"/>
  <c r="K42" i="13"/>
  <c r="L42" i="13"/>
  <c r="M42" i="13"/>
  <c r="N42" i="13"/>
  <c r="O42" i="13"/>
  <c r="V42" i="13"/>
  <c r="W42" i="13"/>
  <c r="X42" i="13"/>
  <c r="Y42" i="13"/>
  <c r="AA42" i="13"/>
  <c r="AB42" i="13"/>
  <c r="AC42" i="13"/>
  <c r="AI42" i="13"/>
  <c r="G43" i="13"/>
  <c r="K43" i="13"/>
  <c r="L43" i="13"/>
  <c r="M43" i="13"/>
  <c r="N43" i="13"/>
  <c r="O43" i="13"/>
  <c r="Q43" i="13"/>
  <c r="G44" i="13"/>
  <c r="K44" i="13"/>
  <c r="L44" i="13"/>
  <c r="M44" i="13"/>
  <c r="N44" i="13"/>
  <c r="O44" i="13"/>
  <c r="V44" i="13"/>
  <c r="W44" i="13"/>
  <c r="X44" i="13"/>
  <c r="Y44" i="13"/>
  <c r="AA44" i="13"/>
  <c r="AB44" i="13"/>
  <c r="AC44" i="13"/>
  <c r="AI44" i="13"/>
  <c r="G45" i="13"/>
  <c r="K45" i="13"/>
  <c r="L45" i="13"/>
  <c r="M45" i="13"/>
  <c r="N45" i="13"/>
  <c r="O45" i="13"/>
  <c r="G46" i="13"/>
  <c r="K46" i="13"/>
  <c r="L46" i="13"/>
  <c r="M46" i="13"/>
  <c r="N46" i="13"/>
  <c r="O46" i="13"/>
  <c r="W46" i="13"/>
  <c r="Y46" i="13"/>
  <c r="AA46" i="13"/>
  <c r="AB46" i="13"/>
  <c r="AC46" i="13"/>
  <c r="AI46" i="13"/>
  <c r="G47" i="13"/>
  <c r="K47" i="13"/>
  <c r="L47" i="13"/>
  <c r="M47" i="13"/>
  <c r="N47" i="13"/>
  <c r="G48" i="13"/>
  <c r="K48" i="13"/>
  <c r="L48" i="13"/>
  <c r="M48" i="13"/>
  <c r="N48" i="13"/>
  <c r="W48" i="13"/>
  <c r="Y48" i="13"/>
  <c r="AA48" i="13"/>
  <c r="AB48" i="13"/>
  <c r="AC48" i="13"/>
  <c r="AI48" i="13"/>
  <c r="D49" i="13"/>
  <c r="E49" i="13"/>
  <c r="X46" i="13" s="1"/>
  <c r="F49" i="13"/>
  <c r="G49" i="13"/>
  <c r="H49" i="13"/>
  <c r="I49" i="13"/>
  <c r="J49" i="13"/>
  <c r="K49" i="13"/>
  <c r="L49" i="13"/>
  <c r="M49" i="13"/>
  <c r="N49" i="13"/>
  <c r="O49" i="13"/>
  <c r="P49" i="13"/>
  <c r="Q49" i="13"/>
  <c r="G50" i="13"/>
  <c r="K50" i="13"/>
  <c r="L50" i="13"/>
  <c r="M50" i="13"/>
  <c r="N50" i="13"/>
  <c r="O50" i="13"/>
  <c r="V50" i="13"/>
  <c r="W50" i="13"/>
  <c r="X50" i="13"/>
  <c r="Y50" i="13"/>
  <c r="AA50" i="13"/>
  <c r="AB50" i="13"/>
  <c r="AC50" i="13"/>
  <c r="AI50" i="13"/>
  <c r="G51" i="13"/>
  <c r="K51" i="13"/>
  <c r="L51" i="13"/>
  <c r="M51" i="13"/>
  <c r="N51" i="13"/>
  <c r="O51" i="13"/>
  <c r="Q51" i="13"/>
  <c r="G52" i="13"/>
  <c r="K52" i="13"/>
  <c r="L52" i="13"/>
  <c r="M52" i="13"/>
  <c r="N52" i="13"/>
  <c r="O52" i="13"/>
  <c r="BQ58" i="13" s="1"/>
  <c r="V52" i="13"/>
  <c r="W52" i="13"/>
  <c r="X52" i="13"/>
  <c r="Y52" i="13"/>
  <c r="AA52" i="13"/>
  <c r="AB52" i="13"/>
  <c r="AC52" i="13"/>
  <c r="AI52" i="13"/>
  <c r="G53" i="13"/>
  <c r="K53" i="13"/>
  <c r="L53" i="13"/>
  <c r="M53" i="13"/>
  <c r="N53" i="13"/>
  <c r="O53" i="13"/>
  <c r="Q53" i="13"/>
  <c r="G54" i="13"/>
  <c r="K54" i="13"/>
  <c r="L54" i="13"/>
  <c r="M54" i="13"/>
  <c r="N54" i="13"/>
  <c r="V54" i="13"/>
  <c r="W54" i="13"/>
  <c r="X54" i="13"/>
  <c r="Y54" i="13"/>
  <c r="AA54" i="13"/>
  <c r="AB54" i="13"/>
  <c r="AC54" i="13"/>
  <c r="AI54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G56" i="13"/>
  <c r="K56" i="13"/>
  <c r="L56" i="13"/>
  <c r="M56" i="13"/>
  <c r="N56" i="13"/>
  <c r="O56" i="13"/>
  <c r="V56" i="13"/>
  <c r="W56" i="13"/>
  <c r="X56" i="13"/>
  <c r="Y56" i="13"/>
  <c r="AA56" i="13"/>
  <c r="AB56" i="13"/>
  <c r="AC56" i="13"/>
  <c r="AI56" i="13"/>
  <c r="G57" i="13"/>
  <c r="K57" i="13"/>
  <c r="L57" i="13"/>
  <c r="M57" i="13"/>
  <c r="N57" i="13"/>
  <c r="O57" i="13"/>
  <c r="G58" i="13"/>
  <c r="K58" i="13"/>
  <c r="L58" i="13"/>
  <c r="M58" i="13"/>
  <c r="N58" i="13"/>
  <c r="O58" i="13"/>
  <c r="X58" i="13"/>
  <c r="Y58" i="13"/>
  <c r="AB58" i="13"/>
  <c r="AC58" i="13"/>
  <c r="AD58" i="13"/>
  <c r="AE58" i="13"/>
  <c r="AF58" i="13"/>
  <c r="AG58" i="13"/>
  <c r="AH58" i="13"/>
  <c r="AI58" i="13"/>
  <c r="AJ58" i="13"/>
  <c r="AK58" i="13"/>
  <c r="AN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C58" i="13"/>
  <c r="BD58" i="13"/>
  <c r="BF58" i="13"/>
  <c r="BG58" i="13"/>
  <c r="BH58" i="13"/>
  <c r="BI58" i="13"/>
  <c r="BJ58" i="13"/>
  <c r="BK58" i="13"/>
  <c r="BN58" i="13"/>
  <c r="BO58" i="13"/>
  <c r="BP58" i="13"/>
  <c r="BR58" i="13"/>
  <c r="BT58" i="13"/>
  <c r="BU58" i="13"/>
  <c r="BV58" i="13"/>
  <c r="BX58" i="13"/>
  <c r="BY58" i="13"/>
  <c r="BZ58" i="13"/>
  <c r="CA58" i="13"/>
  <c r="CB58" i="13"/>
  <c r="CC58" i="13"/>
  <c r="CD58" i="13"/>
  <c r="CE58" i="13"/>
  <c r="CF58" i="13"/>
  <c r="CG58" i="13"/>
  <c r="CH58" i="13"/>
  <c r="CI58" i="13"/>
  <c r="CJ58" i="13"/>
  <c r="CK58" i="13"/>
  <c r="G59" i="13"/>
  <c r="K59" i="13"/>
  <c r="L59" i="13"/>
  <c r="M59" i="13"/>
  <c r="N59" i="13"/>
  <c r="O59" i="13"/>
  <c r="G60" i="13"/>
  <c r="K60" i="13"/>
  <c r="L60" i="13"/>
  <c r="M60" i="13"/>
  <c r="N60" i="13"/>
  <c r="O60" i="13"/>
  <c r="G61" i="13"/>
  <c r="K61" i="13"/>
  <c r="L61" i="13"/>
  <c r="M61" i="13"/>
  <c r="N61" i="13"/>
  <c r="O61" i="13"/>
  <c r="G62" i="13"/>
  <c r="K62" i="13"/>
  <c r="L62" i="13"/>
  <c r="M62" i="13"/>
  <c r="N62" i="13"/>
  <c r="O62" i="13"/>
  <c r="G63" i="13"/>
  <c r="K63" i="13"/>
  <c r="L63" i="13"/>
  <c r="M63" i="13"/>
  <c r="N63" i="13"/>
  <c r="O63" i="13"/>
  <c r="G64" i="13"/>
  <c r="K64" i="13"/>
  <c r="L64" i="13"/>
  <c r="M64" i="13"/>
  <c r="N64" i="13"/>
  <c r="O64" i="13"/>
  <c r="G65" i="13"/>
  <c r="K65" i="13"/>
  <c r="L65" i="13"/>
  <c r="M65" i="13"/>
  <c r="N65" i="13"/>
  <c r="O65" i="13"/>
  <c r="G66" i="13"/>
  <c r="K66" i="13"/>
  <c r="L66" i="13"/>
  <c r="M66" i="13"/>
  <c r="N66" i="13"/>
  <c r="O66" i="13"/>
  <c r="G67" i="13"/>
  <c r="K67" i="13"/>
  <c r="L67" i="13"/>
  <c r="M67" i="13"/>
  <c r="N67" i="13"/>
  <c r="O67" i="13"/>
  <c r="G68" i="13"/>
  <c r="K68" i="13"/>
  <c r="L68" i="13"/>
  <c r="M68" i="13"/>
  <c r="N68" i="13"/>
  <c r="O68" i="13"/>
  <c r="G69" i="13"/>
  <c r="K69" i="13"/>
  <c r="L69" i="13"/>
  <c r="M69" i="13"/>
  <c r="N69" i="13"/>
  <c r="O69" i="13"/>
  <c r="G70" i="13"/>
  <c r="K70" i="13"/>
  <c r="L70" i="13"/>
  <c r="M70" i="13"/>
  <c r="N70" i="13"/>
  <c r="O70" i="13"/>
  <c r="K71" i="13"/>
  <c r="L71" i="13"/>
  <c r="M71" i="13"/>
  <c r="N71" i="13"/>
  <c r="O71" i="13"/>
  <c r="K72" i="13"/>
  <c r="L72" i="13"/>
  <c r="M72" i="13"/>
  <c r="N72" i="13"/>
  <c r="O72" i="13"/>
  <c r="G73" i="13"/>
  <c r="G74" i="13" s="1"/>
  <c r="K73" i="13"/>
  <c r="L73" i="13"/>
  <c r="M73" i="13"/>
  <c r="N73" i="13"/>
  <c r="N74" i="13" s="1"/>
  <c r="D74" i="13"/>
  <c r="E74" i="13"/>
  <c r="F74" i="13"/>
  <c r="H74" i="13"/>
  <c r="I74" i="13"/>
  <c r="J74" i="13"/>
  <c r="L74" i="13"/>
  <c r="P74" i="13"/>
  <c r="G7" i="14"/>
  <c r="K7" i="14"/>
  <c r="L7" i="14"/>
  <c r="M7" i="14"/>
  <c r="N7" i="14"/>
  <c r="G8" i="14"/>
  <c r="K8" i="14"/>
  <c r="L8" i="14"/>
  <c r="M8" i="14"/>
  <c r="N8" i="14"/>
  <c r="W8" i="14"/>
  <c r="X8" i="14"/>
  <c r="Y8" i="14"/>
  <c r="AA8" i="14"/>
  <c r="AB8" i="14"/>
  <c r="AC8" i="14"/>
  <c r="AI8" i="14"/>
  <c r="G9" i="14"/>
  <c r="K9" i="14"/>
  <c r="L9" i="14"/>
  <c r="M9" i="14"/>
  <c r="N9" i="14"/>
  <c r="G10" i="14"/>
  <c r="K10" i="14"/>
  <c r="L10" i="14"/>
  <c r="M10" i="14"/>
  <c r="N10" i="14"/>
  <c r="W10" i="14"/>
  <c r="X10" i="14"/>
  <c r="Y10" i="14"/>
  <c r="AA10" i="14"/>
  <c r="AB10" i="14"/>
  <c r="AC10" i="14"/>
  <c r="AI10" i="14"/>
  <c r="G11" i="14"/>
  <c r="K11" i="14"/>
  <c r="L11" i="14"/>
  <c r="M11" i="14"/>
  <c r="N11" i="14"/>
  <c r="G12" i="14"/>
  <c r="K12" i="14"/>
  <c r="L12" i="14"/>
  <c r="M12" i="14"/>
  <c r="N12" i="14"/>
  <c r="W12" i="14"/>
  <c r="X12" i="14"/>
  <c r="Y12" i="14"/>
  <c r="AA12" i="14"/>
  <c r="AB12" i="14"/>
  <c r="AC12" i="14"/>
  <c r="AI12" i="14"/>
  <c r="G13" i="14"/>
  <c r="K13" i="14"/>
  <c r="L13" i="14"/>
  <c r="M13" i="14"/>
  <c r="N13" i="14"/>
  <c r="O13" i="14"/>
  <c r="G14" i="14"/>
  <c r="K14" i="14"/>
  <c r="L14" i="14"/>
  <c r="M14" i="14"/>
  <c r="N14" i="14"/>
  <c r="W14" i="14"/>
  <c r="X14" i="14"/>
  <c r="Y14" i="14"/>
  <c r="AA14" i="14"/>
  <c r="AB14" i="14"/>
  <c r="AC14" i="14"/>
  <c r="AI14" i="14"/>
  <c r="G15" i="14"/>
  <c r="K15" i="14"/>
  <c r="L15" i="14"/>
  <c r="M15" i="14"/>
  <c r="N15" i="14"/>
  <c r="G16" i="14"/>
  <c r="K16" i="14"/>
  <c r="L16" i="14"/>
  <c r="M16" i="14"/>
  <c r="N16" i="14"/>
  <c r="W16" i="14"/>
  <c r="X16" i="14"/>
  <c r="Y16" i="14"/>
  <c r="AA16" i="14"/>
  <c r="AB16" i="14"/>
  <c r="AC16" i="14"/>
  <c r="AI16" i="14"/>
  <c r="G17" i="14"/>
  <c r="K17" i="14"/>
  <c r="L17" i="14"/>
  <c r="M17" i="14"/>
  <c r="N17" i="14"/>
  <c r="G18" i="14"/>
  <c r="K18" i="14"/>
  <c r="L18" i="14"/>
  <c r="M18" i="14"/>
  <c r="N18" i="14"/>
  <c r="W18" i="14"/>
  <c r="X18" i="14"/>
  <c r="Y18" i="14"/>
  <c r="AA18" i="14"/>
  <c r="AB18" i="14"/>
  <c r="AC18" i="14"/>
  <c r="AI18" i="14"/>
  <c r="G19" i="14"/>
  <c r="K19" i="14"/>
  <c r="L19" i="14"/>
  <c r="M19" i="14"/>
  <c r="N19" i="14"/>
  <c r="G20" i="14"/>
  <c r="K20" i="14"/>
  <c r="L20" i="14"/>
  <c r="M20" i="14"/>
  <c r="N20" i="14"/>
  <c r="W20" i="14"/>
  <c r="X20" i="14"/>
  <c r="Y20" i="14"/>
  <c r="AA20" i="14"/>
  <c r="AB20" i="14"/>
  <c r="AC20" i="14"/>
  <c r="AI20" i="14"/>
  <c r="G21" i="14"/>
  <c r="K21" i="14"/>
  <c r="L21" i="14"/>
  <c r="M21" i="14"/>
  <c r="N21" i="14"/>
  <c r="O21" i="14" s="1"/>
  <c r="AL58" i="14" s="1"/>
  <c r="G22" i="14"/>
  <c r="K22" i="14"/>
  <c r="L22" i="14"/>
  <c r="M22" i="14"/>
  <c r="N22" i="14"/>
  <c r="W22" i="14"/>
  <c r="X22" i="14"/>
  <c r="Y22" i="14"/>
  <c r="AA22" i="14"/>
  <c r="AB22" i="14"/>
  <c r="AC22" i="14"/>
  <c r="AI22" i="14"/>
  <c r="V22" i="14" s="1"/>
  <c r="Q21" i="14" s="1"/>
  <c r="G23" i="14"/>
  <c r="K23" i="14"/>
  <c r="L23" i="14"/>
  <c r="M23" i="14"/>
  <c r="N23" i="14"/>
  <c r="O23" i="14"/>
  <c r="AN58" i="14" s="1"/>
  <c r="G24" i="14"/>
  <c r="K24" i="14"/>
  <c r="L24" i="14"/>
  <c r="M24" i="14"/>
  <c r="N24" i="14"/>
  <c r="O24" i="14"/>
  <c r="W24" i="14"/>
  <c r="X24" i="14"/>
  <c r="Y24" i="14"/>
  <c r="AA24" i="14"/>
  <c r="AB24" i="14"/>
  <c r="AC24" i="14"/>
  <c r="AI24" i="14"/>
  <c r="G25" i="14"/>
  <c r="K25" i="14"/>
  <c r="L25" i="14"/>
  <c r="O25" i="14" s="1"/>
  <c r="AP58" i="14" s="1"/>
  <c r="M25" i="14"/>
  <c r="N25" i="14"/>
  <c r="G26" i="14"/>
  <c r="K26" i="14"/>
  <c r="L26" i="14"/>
  <c r="O26" i="14" s="1"/>
  <c r="AQ58" i="14" s="1"/>
  <c r="M26" i="14"/>
  <c r="N26" i="14"/>
  <c r="W26" i="14"/>
  <c r="X26" i="14"/>
  <c r="Y26" i="14"/>
  <c r="AA26" i="14"/>
  <c r="AB26" i="14"/>
  <c r="AC26" i="14"/>
  <c r="AI26" i="14"/>
  <c r="G27" i="14"/>
  <c r="K27" i="14"/>
  <c r="L27" i="14"/>
  <c r="M27" i="14"/>
  <c r="N27" i="14"/>
  <c r="O27" i="14"/>
  <c r="G28" i="14"/>
  <c r="K28" i="14"/>
  <c r="L28" i="14"/>
  <c r="M28" i="14"/>
  <c r="N28" i="14"/>
  <c r="O28" i="14"/>
  <c r="W28" i="14"/>
  <c r="X28" i="14"/>
  <c r="Y28" i="14"/>
  <c r="AA28" i="14"/>
  <c r="V28" i="14" s="1"/>
  <c r="Q27" i="14" s="1"/>
  <c r="AB28" i="14"/>
  <c r="AC28" i="14"/>
  <c r="AI28" i="14"/>
  <c r="G29" i="14"/>
  <c r="K29" i="14"/>
  <c r="L29" i="14"/>
  <c r="M29" i="14"/>
  <c r="N29" i="14"/>
  <c r="G30" i="14"/>
  <c r="K30" i="14"/>
  <c r="L30" i="14"/>
  <c r="O30" i="14" s="1"/>
  <c r="AU58" i="14" s="1"/>
  <c r="M30" i="14"/>
  <c r="N30" i="14"/>
  <c r="W30" i="14"/>
  <c r="X30" i="14"/>
  <c r="Y30" i="14"/>
  <c r="AA30" i="14"/>
  <c r="AB30" i="14"/>
  <c r="AC30" i="14"/>
  <c r="AI30" i="14"/>
  <c r="G31" i="14"/>
  <c r="K31" i="14"/>
  <c r="L31" i="14"/>
  <c r="M31" i="14"/>
  <c r="N31" i="14"/>
  <c r="O31" i="14" s="1"/>
  <c r="AV58" i="14" s="1"/>
  <c r="G32" i="14"/>
  <c r="K32" i="14"/>
  <c r="L32" i="14"/>
  <c r="M32" i="14"/>
  <c r="N32" i="14"/>
  <c r="O32" i="14" s="1"/>
  <c r="AW58" i="14" s="1"/>
  <c r="W32" i="14"/>
  <c r="X32" i="14"/>
  <c r="Y32" i="14"/>
  <c r="AA32" i="14"/>
  <c r="AB32" i="14"/>
  <c r="AC32" i="14"/>
  <c r="V32" i="14" s="1"/>
  <c r="Q31" i="14" s="1"/>
  <c r="AI32" i="14"/>
  <c r="G33" i="14"/>
  <c r="K33" i="14"/>
  <c r="L33" i="14"/>
  <c r="M33" i="14"/>
  <c r="N33" i="14"/>
  <c r="G34" i="14"/>
  <c r="K34" i="14"/>
  <c r="L34" i="14"/>
  <c r="M34" i="14"/>
  <c r="N34" i="14"/>
  <c r="O34" i="14" s="1"/>
  <c r="AY58" i="14" s="1"/>
  <c r="W34" i="14"/>
  <c r="X34" i="14"/>
  <c r="Y34" i="14"/>
  <c r="AA34" i="14"/>
  <c r="AB34" i="14"/>
  <c r="AC34" i="14"/>
  <c r="AI34" i="14"/>
  <c r="G35" i="14"/>
  <c r="K35" i="14"/>
  <c r="L35" i="14"/>
  <c r="M35" i="14"/>
  <c r="N35" i="14"/>
  <c r="O35" i="14"/>
  <c r="AZ58" i="14" s="1"/>
  <c r="G36" i="14"/>
  <c r="K36" i="14"/>
  <c r="L36" i="14"/>
  <c r="M36" i="14"/>
  <c r="N36" i="14"/>
  <c r="O36" i="14"/>
  <c r="BA58" i="14" s="1"/>
  <c r="W36" i="14"/>
  <c r="X36" i="14"/>
  <c r="Y36" i="14"/>
  <c r="AA36" i="14"/>
  <c r="AB36" i="14"/>
  <c r="AC36" i="14"/>
  <c r="AI36" i="14"/>
  <c r="G37" i="14"/>
  <c r="K37" i="14"/>
  <c r="L37" i="14"/>
  <c r="M37" i="14"/>
  <c r="N37" i="14"/>
  <c r="G38" i="14"/>
  <c r="K38" i="14"/>
  <c r="L38" i="14"/>
  <c r="M38" i="14"/>
  <c r="N38" i="14"/>
  <c r="O38" i="14"/>
  <c r="W38" i="14"/>
  <c r="X38" i="14"/>
  <c r="Y38" i="14"/>
  <c r="AA38" i="14"/>
  <c r="AB38" i="14"/>
  <c r="AC38" i="14"/>
  <c r="AI38" i="14"/>
  <c r="G39" i="14"/>
  <c r="K39" i="14"/>
  <c r="L39" i="14"/>
  <c r="M39" i="14"/>
  <c r="N39" i="14"/>
  <c r="G40" i="14"/>
  <c r="K40" i="14"/>
  <c r="L40" i="14"/>
  <c r="M40" i="14"/>
  <c r="N40" i="14"/>
  <c r="W40" i="14"/>
  <c r="X40" i="14"/>
  <c r="Y40" i="14"/>
  <c r="AA40" i="14"/>
  <c r="AB40" i="14"/>
  <c r="AC40" i="14"/>
  <c r="AI40" i="14"/>
  <c r="G41" i="14"/>
  <c r="K41" i="14"/>
  <c r="L41" i="14"/>
  <c r="M41" i="14"/>
  <c r="N41" i="14"/>
  <c r="G42" i="14"/>
  <c r="K42" i="14"/>
  <c r="L42" i="14"/>
  <c r="M42" i="14"/>
  <c r="N42" i="14"/>
  <c r="O42" i="14"/>
  <c r="W42" i="14"/>
  <c r="X42" i="14"/>
  <c r="Y42" i="14"/>
  <c r="AA42" i="14"/>
  <c r="AB42" i="14"/>
  <c r="AC42" i="14"/>
  <c r="AI42" i="14"/>
  <c r="G43" i="14"/>
  <c r="K43" i="14"/>
  <c r="L43" i="14"/>
  <c r="M43" i="14"/>
  <c r="N43" i="14"/>
  <c r="O43" i="14" s="1"/>
  <c r="BH58" i="14" s="1"/>
  <c r="G44" i="14"/>
  <c r="K44" i="14"/>
  <c r="L44" i="14"/>
  <c r="M44" i="14"/>
  <c r="N44" i="14"/>
  <c r="O44" i="14"/>
  <c r="V44" i="14"/>
  <c r="Q43" i="14" s="1"/>
  <c r="W44" i="14"/>
  <c r="X44" i="14"/>
  <c r="Y44" i="14"/>
  <c r="AA44" i="14"/>
  <c r="AB44" i="14"/>
  <c r="AC44" i="14"/>
  <c r="AI44" i="14"/>
  <c r="G45" i="14"/>
  <c r="K45" i="14"/>
  <c r="L45" i="14"/>
  <c r="M45" i="14"/>
  <c r="N45" i="14"/>
  <c r="O45" i="14" s="1"/>
  <c r="BJ58" i="14" s="1"/>
  <c r="G46" i="14"/>
  <c r="K46" i="14"/>
  <c r="L46" i="14"/>
  <c r="M46" i="14"/>
  <c r="N46" i="14"/>
  <c r="O46" i="14"/>
  <c r="W46" i="14"/>
  <c r="Y46" i="14"/>
  <c r="AA46" i="14"/>
  <c r="AB46" i="14"/>
  <c r="AC46" i="14"/>
  <c r="AI46" i="14"/>
  <c r="G47" i="14"/>
  <c r="K47" i="14"/>
  <c r="L47" i="14"/>
  <c r="M47" i="14"/>
  <c r="N47" i="14"/>
  <c r="G48" i="14"/>
  <c r="K48" i="14"/>
  <c r="L48" i="14"/>
  <c r="M48" i="14"/>
  <c r="N48" i="14"/>
  <c r="O48" i="14" s="1"/>
  <c r="BM58" i="14" s="1"/>
  <c r="W48" i="14"/>
  <c r="Y48" i="14"/>
  <c r="AA48" i="14"/>
  <c r="AB48" i="14"/>
  <c r="AC48" i="14"/>
  <c r="AI48" i="14"/>
  <c r="D49" i="14"/>
  <c r="E49" i="14"/>
  <c r="X46" i="14" s="1"/>
  <c r="F49" i="14"/>
  <c r="G49" i="14"/>
  <c r="H49" i="14"/>
  <c r="I49" i="14"/>
  <c r="J49" i="14"/>
  <c r="K49" i="14"/>
  <c r="L49" i="14"/>
  <c r="M49" i="14"/>
  <c r="N49" i="14"/>
  <c r="O49" i="14"/>
  <c r="BN58" i="14" s="1"/>
  <c r="P49" i="14"/>
  <c r="Q49" i="14"/>
  <c r="G50" i="14"/>
  <c r="K50" i="14"/>
  <c r="L50" i="14"/>
  <c r="M50" i="14"/>
  <c r="N50" i="14"/>
  <c r="O50" i="14"/>
  <c r="V50" i="14"/>
  <c r="W50" i="14"/>
  <c r="X50" i="14"/>
  <c r="Y50" i="14"/>
  <c r="AA50" i="14"/>
  <c r="AB50" i="14"/>
  <c r="AC50" i="14"/>
  <c r="AI50" i="14"/>
  <c r="G51" i="14"/>
  <c r="K51" i="14"/>
  <c r="L51" i="14"/>
  <c r="M51" i="14"/>
  <c r="N51" i="14"/>
  <c r="O51" i="14"/>
  <c r="G52" i="14"/>
  <c r="K52" i="14"/>
  <c r="L52" i="14"/>
  <c r="M52" i="14"/>
  <c r="N52" i="14"/>
  <c r="O52" i="14"/>
  <c r="BQ58" i="14" s="1"/>
  <c r="V52" i="14"/>
  <c r="Q51" i="14" s="1"/>
  <c r="W52" i="14"/>
  <c r="X52" i="14"/>
  <c r="Y52" i="14"/>
  <c r="AA52" i="14"/>
  <c r="AB52" i="14"/>
  <c r="AC52" i="14"/>
  <c r="AI52" i="14"/>
  <c r="G53" i="14"/>
  <c r="K53" i="14"/>
  <c r="L53" i="14"/>
  <c r="M53" i="14"/>
  <c r="N53" i="14"/>
  <c r="O53" i="14"/>
  <c r="Q53" i="14"/>
  <c r="G54" i="14"/>
  <c r="K54" i="14"/>
  <c r="L54" i="14"/>
  <c r="M54" i="14"/>
  <c r="N54" i="14"/>
  <c r="V54" i="14"/>
  <c r="W54" i="14"/>
  <c r="X54" i="14"/>
  <c r="Y54" i="14"/>
  <c r="AA54" i="14"/>
  <c r="AB54" i="14"/>
  <c r="AC54" i="14"/>
  <c r="AI54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G56" i="14"/>
  <c r="K56" i="14"/>
  <c r="L56" i="14"/>
  <c r="M56" i="14"/>
  <c r="N56" i="14"/>
  <c r="O56" i="14"/>
  <c r="W56" i="14"/>
  <c r="X56" i="14"/>
  <c r="Y56" i="14"/>
  <c r="AA56" i="14"/>
  <c r="V56" i="14" s="1"/>
  <c r="Q55" i="14" s="1"/>
  <c r="AB56" i="14"/>
  <c r="AC56" i="14"/>
  <c r="AI56" i="14"/>
  <c r="G57" i="14"/>
  <c r="K57" i="14"/>
  <c r="L57" i="14"/>
  <c r="M57" i="14"/>
  <c r="N57" i="14"/>
  <c r="O57" i="14"/>
  <c r="G58" i="14"/>
  <c r="K58" i="14"/>
  <c r="L58" i="14"/>
  <c r="M58" i="14"/>
  <c r="N58" i="14"/>
  <c r="O58" i="14"/>
  <c r="AD58" i="14"/>
  <c r="AO58" i="14"/>
  <c r="AR58" i="14"/>
  <c r="AS58" i="14"/>
  <c r="BC58" i="14"/>
  <c r="BG58" i="14"/>
  <c r="BI58" i="14"/>
  <c r="BK58" i="14"/>
  <c r="BO58" i="14"/>
  <c r="BP58" i="14"/>
  <c r="BR58" i="14"/>
  <c r="BT58" i="14"/>
  <c r="BU58" i="14"/>
  <c r="BV58" i="14"/>
  <c r="BX58" i="14"/>
  <c r="BZ58" i="14"/>
  <c r="CA58" i="14"/>
  <c r="CB58" i="14"/>
  <c r="CC58" i="14"/>
  <c r="CD58" i="14"/>
  <c r="CE58" i="14"/>
  <c r="CF58" i="14"/>
  <c r="CG58" i="14"/>
  <c r="CI58" i="14"/>
  <c r="CJ58" i="14"/>
  <c r="G59" i="14"/>
  <c r="K59" i="14"/>
  <c r="L59" i="14"/>
  <c r="M59" i="14"/>
  <c r="N59" i="14"/>
  <c r="O59" i="14"/>
  <c r="G60" i="14"/>
  <c r="K60" i="14"/>
  <c r="L60" i="14"/>
  <c r="M60" i="14"/>
  <c r="N60" i="14"/>
  <c r="O60" i="14"/>
  <c r="BY58" i="14" s="1"/>
  <c r="G61" i="14"/>
  <c r="K61" i="14"/>
  <c r="L61" i="14"/>
  <c r="M61" i="14"/>
  <c r="N61" i="14"/>
  <c r="O61" i="14"/>
  <c r="G62" i="14"/>
  <c r="K62" i="14"/>
  <c r="L62" i="14"/>
  <c r="M62" i="14"/>
  <c r="N62" i="14"/>
  <c r="O62" i="14"/>
  <c r="G63" i="14"/>
  <c r="K63" i="14"/>
  <c r="L63" i="14"/>
  <c r="M63" i="14"/>
  <c r="N63" i="14"/>
  <c r="O63" i="14"/>
  <c r="G64" i="14"/>
  <c r="K64" i="14"/>
  <c r="L64" i="14"/>
  <c r="M64" i="14"/>
  <c r="N64" i="14"/>
  <c r="O64" i="14"/>
  <c r="G65" i="14"/>
  <c r="K65" i="14"/>
  <c r="L65" i="14"/>
  <c r="M65" i="14"/>
  <c r="N65" i="14"/>
  <c r="O65" i="14"/>
  <c r="G66" i="14"/>
  <c r="K66" i="14"/>
  <c r="L66" i="14"/>
  <c r="M66" i="14"/>
  <c r="N66" i="14"/>
  <c r="O66" i="14"/>
  <c r="G67" i="14"/>
  <c r="K67" i="14"/>
  <c r="L67" i="14"/>
  <c r="M67" i="14"/>
  <c r="N67" i="14"/>
  <c r="O67" i="14"/>
  <c r="G68" i="14"/>
  <c r="K68" i="14"/>
  <c r="L68" i="14"/>
  <c r="M68" i="14"/>
  <c r="N68" i="14"/>
  <c r="O68" i="14"/>
  <c r="G69" i="14"/>
  <c r="K69" i="14"/>
  <c r="L69" i="14"/>
  <c r="M69" i="14"/>
  <c r="N69" i="14"/>
  <c r="O69" i="14"/>
  <c r="CH58" i="14" s="1"/>
  <c r="G70" i="14"/>
  <c r="K70" i="14"/>
  <c r="L70" i="14"/>
  <c r="M70" i="14"/>
  <c r="N70" i="14"/>
  <c r="O70" i="14"/>
  <c r="K71" i="14"/>
  <c r="L71" i="14"/>
  <c r="M71" i="14"/>
  <c r="N71" i="14"/>
  <c r="O71" i="14"/>
  <c r="K72" i="14"/>
  <c r="L72" i="14"/>
  <c r="M72" i="14"/>
  <c r="N72" i="14"/>
  <c r="O72" i="14"/>
  <c r="CK58" i="14" s="1"/>
  <c r="G73" i="14"/>
  <c r="K73" i="14"/>
  <c r="L73" i="14"/>
  <c r="M73" i="14"/>
  <c r="N73" i="14"/>
  <c r="G74" i="14"/>
  <c r="K74" i="14"/>
  <c r="L74" i="14"/>
  <c r="M74" i="14"/>
  <c r="N74" i="14"/>
  <c r="O74" i="14"/>
  <c r="G75" i="14"/>
  <c r="L75" i="14"/>
  <c r="M75" i="14"/>
  <c r="N75" i="14"/>
  <c r="O75" i="14"/>
  <c r="G76" i="14"/>
  <c r="K76" i="14"/>
  <c r="L76" i="14"/>
  <c r="M76" i="14"/>
  <c r="N76" i="14"/>
  <c r="D77" i="14"/>
  <c r="E77" i="14"/>
  <c r="F77" i="14"/>
  <c r="H77" i="14"/>
  <c r="I77" i="14"/>
  <c r="J77" i="14"/>
  <c r="P77" i="14"/>
  <c r="G7" i="15"/>
  <c r="K7" i="15"/>
  <c r="L7" i="15"/>
  <c r="M7" i="15"/>
  <c r="N7" i="15"/>
  <c r="O7" i="15"/>
  <c r="G8" i="15"/>
  <c r="K8" i="15"/>
  <c r="L8" i="15"/>
  <c r="M8" i="15"/>
  <c r="N8" i="15"/>
  <c r="O8" i="15"/>
  <c r="W8" i="15"/>
  <c r="X8" i="15"/>
  <c r="Y8" i="15"/>
  <c r="AA8" i="15"/>
  <c r="AB8" i="15"/>
  <c r="AC8" i="15"/>
  <c r="AI8" i="15"/>
  <c r="G9" i="15"/>
  <c r="K9" i="15"/>
  <c r="L9" i="15"/>
  <c r="M9" i="15"/>
  <c r="N9" i="15"/>
  <c r="G10" i="15"/>
  <c r="K10" i="15"/>
  <c r="L10" i="15"/>
  <c r="M10" i="15"/>
  <c r="N10" i="15"/>
  <c r="W10" i="15"/>
  <c r="X10" i="15"/>
  <c r="Y10" i="15"/>
  <c r="AA10" i="15"/>
  <c r="AB10" i="15"/>
  <c r="AC10" i="15"/>
  <c r="AI10" i="15"/>
  <c r="G11" i="15"/>
  <c r="K11" i="15"/>
  <c r="L11" i="15"/>
  <c r="M11" i="15"/>
  <c r="N11" i="15"/>
  <c r="O11" i="15"/>
  <c r="G12" i="15"/>
  <c r="K12" i="15"/>
  <c r="L12" i="15"/>
  <c r="M12" i="15"/>
  <c r="N12" i="15"/>
  <c r="O12" i="15" s="1"/>
  <c r="AC58" i="15" s="1"/>
  <c r="W12" i="15"/>
  <c r="X12" i="15"/>
  <c r="Y12" i="15"/>
  <c r="AA12" i="15"/>
  <c r="AB12" i="15"/>
  <c r="AC12" i="15"/>
  <c r="AI12" i="15"/>
  <c r="G13" i="15"/>
  <c r="K13" i="15"/>
  <c r="L13" i="15"/>
  <c r="M13" i="15"/>
  <c r="N13" i="15"/>
  <c r="O13" i="15"/>
  <c r="G14" i="15"/>
  <c r="K14" i="15"/>
  <c r="L14" i="15"/>
  <c r="M14" i="15"/>
  <c r="N14" i="15"/>
  <c r="O14" i="15"/>
  <c r="W14" i="15"/>
  <c r="X14" i="15"/>
  <c r="Y14" i="15"/>
  <c r="AA14" i="15"/>
  <c r="AB14" i="15"/>
  <c r="AC14" i="15"/>
  <c r="AI14" i="15"/>
  <c r="G15" i="15"/>
  <c r="K15" i="15"/>
  <c r="L15" i="15"/>
  <c r="M15" i="15"/>
  <c r="N15" i="15"/>
  <c r="O15" i="15" s="1"/>
  <c r="AF58" i="15" s="1"/>
  <c r="G16" i="15"/>
  <c r="K16" i="15"/>
  <c r="L16" i="15"/>
  <c r="M16" i="15"/>
  <c r="N16" i="15"/>
  <c r="O16" i="15" s="1"/>
  <c r="AG58" i="15" s="1"/>
  <c r="W16" i="15"/>
  <c r="X16" i="15"/>
  <c r="Y16" i="15"/>
  <c r="AA16" i="15"/>
  <c r="AB16" i="15"/>
  <c r="AC16" i="15"/>
  <c r="AI16" i="15"/>
  <c r="G17" i="15"/>
  <c r="K17" i="15"/>
  <c r="L17" i="15"/>
  <c r="M17" i="15"/>
  <c r="N17" i="15"/>
  <c r="O17" i="15" s="1"/>
  <c r="AH58" i="15" s="1"/>
  <c r="G18" i="15"/>
  <c r="K18" i="15"/>
  <c r="L18" i="15"/>
  <c r="M18" i="15"/>
  <c r="N18" i="15"/>
  <c r="O18" i="15" s="1"/>
  <c r="AI58" i="15" s="1"/>
  <c r="W18" i="15"/>
  <c r="X18" i="15"/>
  <c r="Y18" i="15"/>
  <c r="AA18" i="15"/>
  <c r="AB18" i="15"/>
  <c r="AC18" i="15"/>
  <c r="V18" i="15" s="1"/>
  <c r="Q17" i="15" s="1"/>
  <c r="AI18" i="15"/>
  <c r="G19" i="15"/>
  <c r="K19" i="15"/>
  <c r="L19" i="15"/>
  <c r="M19" i="15"/>
  <c r="N19" i="15"/>
  <c r="O19" i="15"/>
  <c r="G20" i="15"/>
  <c r="K20" i="15"/>
  <c r="L20" i="15"/>
  <c r="M20" i="15"/>
  <c r="N20" i="15"/>
  <c r="O20" i="15" s="1"/>
  <c r="AK58" i="15" s="1"/>
  <c r="W20" i="15"/>
  <c r="X20" i="15"/>
  <c r="Y20" i="15"/>
  <c r="AA20" i="15"/>
  <c r="AB20" i="15"/>
  <c r="AC20" i="15"/>
  <c r="AI20" i="15"/>
  <c r="G21" i="15"/>
  <c r="K21" i="15"/>
  <c r="L21" i="15"/>
  <c r="M21" i="15"/>
  <c r="N21" i="15"/>
  <c r="O21" i="15"/>
  <c r="G22" i="15"/>
  <c r="K22" i="15"/>
  <c r="L22" i="15"/>
  <c r="M22" i="15"/>
  <c r="N22" i="15"/>
  <c r="O22" i="15" s="1"/>
  <c r="AM58" i="15" s="1"/>
  <c r="W22" i="15"/>
  <c r="X22" i="15"/>
  <c r="Y22" i="15"/>
  <c r="AA22" i="15"/>
  <c r="AB22" i="15"/>
  <c r="AC22" i="15"/>
  <c r="AI22" i="15"/>
  <c r="G23" i="15"/>
  <c r="K23" i="15"/>
  <c r="L23" i="15"/>
  <c r="M23" i="15"/>
  <c r="N23" i="15"/>
  <c r="O23" i="15"/>
  <c r="AN58" i="15" s="1"/>
  <c r="G24" i="15"/>
  <c r="K24" i="15"/>
  <c r="L24" i="15"/>
  <c r="M24" i="15"/>
  <c r="N24" i="15"/>
  <c r="W24" i="15"/>
  <c r="X24" i="15"/>
  <c r="Y24" i="15"/>
  <c r="AA24" i="15"/>
  <c r="AB24" i="15"/>
  <c r="AC24" i="15"/>
  <c r="AI24" i="15"/>
  <c r="G25" i="15"/>
  <c r="K25" i="15"/>
  <c r="L25" i="15"/>
  <c r="M25" i="15"/>
  <c r="N25" i="15"/>
  <c r="O25" i="15"/>
  <c r="G26" i="15"/>
  <c r="K26" i="15"/>
  <c r="L26" i="15"/>
  <c r="M26" i="15"/>
  <c r="N26" i="15"/>
  <c r="O26" i="15"/>
  <c r="W26" i="15"/>
  <c r="X26" i="15"/>
  <c r="Y26" i="15"/>
  <c r="AA26" i="15"/>
  <c r="AB26" i="15"/>
  <c r="AC26" i="15"/>
  <c r="AI26" i="15"/>
  <c r="G27" i="15"/>
  <c r="K27" i="15"/>
  <c r="L27" i="15"/>
  <c r="M27" i="15"/>
  <c r="N27" i="15"/>
  <c r="O27" i="15"/>
  <c r="Q27" i="15"/>
  <c r="G28" i="15"/>
  <c r="K28" i="15"/>
  <c r="L28" i="15"/>
  <c r="M28" i="15"/>
  <c r="N28" i="15"/>
  <c r="O28" i="15"/>
  <c r="V28" i="15"/>
  <c r="W28" i="15"/>
  <c r="X28" i="15"/>
  <c r="Y28" i="15"/>
  <c r="AA28" i="15"/>
  <c r="AB28" i="15"/>
  <c r="AC28" i="15"/>
  <c r="AI28" i="15"/>
  <c r="G29" i="15"/>
  <c r="K29" i="15"/>
  <c r="L29" i="15"/>
  <c r="M29" i="15"/>
  <c r="N29" i="15"/>
  <c r="O29" i="15" s="1"/>
  <c r="AT58" i="15" s="1"/>
  <c r="Q29" i="15"/>
  <c r="G30" i="15"/>
  <c r="K30" i="15"/>
  <c r="L30" i="15"/>
  <c r="M30" i="15"/>
  <c r="N30" i="15"/>
  <c r="O30" i="15" s="1"/>
  <c r="AU58" i="15" s="1"/>
  <c r="V30" i="15"/>
  <c r="W30" i="15"/>
  <c r="X30" i="15"/>
  <c r="Y30" i="15"/>
  <c r="AA30" i="15"/>
  <c r="AB30" i="15"/>
  <c r="AC30" i="15"/>
  <c r="AI30" i="15"/>
  <c r="G31" i="15"/>
  <c r="K31" i="15"/>
  <c r="L31" i="15"/>
  <c r="M31" i="15"/>
  <c r="N31" i="15"/>
  <c r="O31" i="15" s="1"/>
  <c r="AV58" i="15" s="1"/>
  <c r="G32" i="15"/>
  <c r="K32" i="15"/>
  <c r="L32" i="15"/>
  <c r="M32" i="15"/>
  <c r="N32" i="15"/>
  <c r="O32" i="15" s="1"/>
  <c r="AW58" i="15" s="1"/>
  <c r="W32" i="15"/>
  <c r="X32" i="15"/>
  <c r="Y32" i="15"/>
  <c r="AA32" i="15"/>
  <c r="AB32" i="15"/>
  <c r="AC32" i="15"/>
  <c r="AI32" i="15"/>
  <c r="G33" i="15"/>
  <c r="K33" i="15"/>
  <c r="L33" i="15"/>
  <c r="M33" i="15"/>
  <c r="N33" i="15"/>
  <c r="O33" i="15"/>
  <c r="G34" i="15"/>
  <c r="K34" i="15"/>
  <c r="L34" i="15"/>
  <c r="M34" i="15"/>
  <c r="N34" i="15"/>
  <c r="O34" i="15" s="1"/>
  <c r="AY58" i="15" s="1"/>
  <c r="W34" i="15"/>
  <c r="X34" i="15"/>
  <c r="Y34" i="15"/>
  <c r="AA34" i="15"/>
  <c r="AB34" i="15"/>
  <c r="AC34" i="15"/>
  <c r="AI34" i="15"/>
  <c r="G35" i="15"/>
  <c r="K35" i="15"/>
  <c r="L35" i="15"/>
  <c r="M35" i="15"/>
  <c r="N35" i="15"/>
  <c r="O35" i="15"/>
  <c r="G36" i="15"/>
  <c r="K36" i="15"/>
  <c r="L36" i="15"/>
  <c r="M36" i="15"/>
  <c r="O36" i="15" s="1"/>
  <c r="BA58" i="15" s="1"/>
  <c r="N36" i="15"/>
  <c r="W36" i="15"/>
  <c r="X36" i="15"/>
  <c r="V36" i="15" s="1"/>
  <c r="Q35" i="15" s="1"/>
  <c r="Y36" i="15"/>
  <c r="AA36" i="15"/>
  <c r="AB36" i="15"/>
  <c r="AC36" i="15"/>
  <c r="AI36" i="15"/>
  <c r="G37" i="15"/>
  <c r="K37" i="15"/>
  <c r="L37" i="15"/>
  <c r="M37" i="15"/>
  <c r="N37" i="15"/>
  <c r="G38" i="15"/>
  <c r="K38" i="15"/>
  <c r="L38" i="15"/>
  <c r="M38" i="15"/>
  <c r="N38" i="15"/>
  <c r="W38" i="15"/>
  <c r="X38" i="15"/>
  <c r="Y38" i="15"/>
  <c r="AA38" i="15"/>
  <c r="AB38" i="15"/>
  <c r="AC38" i="15"/>
  <c r="AI38" i="15"/>
  <c r="G39" i="15"/>
  <c r="K39" i="15"/>
  <c r="L39" i="15"/>
  <c r="M39" i="15"/>
  <c r="N39" i="15"/>
  <c r="G40" i="15"/>
  <c r="K40" i="15"/>
  <c r="L40" i="15"/>
  <c r="M40" i="15"/>
  <c r="N40" i="15"/>
  <c r="W40" i="15"/>
  <c r="X40" i="15"/>
  <c r="Y40" i="15"/>
  <c r="AA40" i="15"/>
  <c r="AB40" i="15"/>
  <c r="AC40" i="15"/>
  <c r="AI40" i="15"/>
  <c r="G41" i="15"/>
  <c r="K41" i="15"/>
  <c r="L41" i="15"/>
  <c r="M41" i="15"/>
  <c r="N41" i="15"/>
  <c r="G42" i="15"/>
  <c r="K42" i="15"/>
  <c r="L42" i="15"/>
  <c r="M42" i="15"/>
  <c r="N42" i="15"/>
  <c r="O42" i="15"/>
  <c r="W42" i="15"/>
  <c r="X42" i="15"/>
  <c r="Y42" i="15"/>
  <c r="AA42" i="15"/>
  <c r="AB42" i="15"/>
  <c r="AC42" i="15"/>
  <c r="AI42" i="15"/>
  <c r="G43" i="15"/>
  <c r="K43" i="15"/>
  <c r="L43" i="15"/>
  <c r="M43" i="15"/>
  <c r="N43" i="15"/>
  <c r="G44" i="15"/>
  <c r="K44" i="15"/>
  <c r="L44" i="15"/>
  <c r="M44" i="15"/>
  <c r="N44" i="15"/>
  <c r="O44" i="15" s="1"/>
  <c r="BI58" i="15" s="1"/>
  <c r="W44" i="15"/>
  <c r="X44" i="15"/>
  <c r="Y44" i="15"/>
  <c r="AA44" i="15"/>
  <c r="AB44" i="15"/>
  <c r="AC44" i="15"/>
  <c r="AI44" i="15"/>
  <c r="G45" i="15"/>
  <c r="K45" i="15"/>
  <c r="L45" i="15"/>
  <c r="M45" i="15"/>
  <c r="N45" i="15"/>
  <c r="O45" i="15"/>
  <c r="G46" i="15"/>
  <c r="K46" i="15"/>
  <c r="L46" i="15"/>
  <c r="M46" i="15"/>
  <c r="N46" i="15"/>
  <c r="O46" i="15"/>
  <c r="G47" i="15"/>
  <c r="K47" i="15"/>
  <c r="L47" i="15"/>
  <c r="M47" i="15"/>
  <c r="N47" i="15"/>
  <c r="G48" i="15"/>
  <c r="K48" i="15"/>
  <c r="L48" i="15"/>
  <c r="M48" i="15"/>
  <c r="N48" i="15"/>
  <c r="D49" i="15"/>
  <c r="W48" i="15" s="1"/>
  <c r="E49" i="15"/>
  <c r="X48" i="15" s="1"/>
  <c r="F49" i="15"/>
  <c r="Y48" i="15" s="1"/>
  <c r="H49" i="15"/>
  <c r="AA48" i="15" s="1"/>
  <c r="I49" i="15"/>
  <c r="AB48" i="15" s="1"/>
  <c r="J49" i="15"/>
  <c r="AC48" i="15" s="1"/>
  <c r="P49" i="15"/>
  <c r="AI48" i="15" s="1"/>
  <c r="G50" i="15"/>
  <c r="K50" i="15"/>
  <c r="L50" i="15"/>
  <c r="M50" i="15"/>
  <c r="N50" i="15"/>
  <c r="AA50" i="15"/>
  <c r="G51" i="15"/>
  <c r="K51" i="15"/>
  <c r="L51" i="15"/>
  <c r="M51" i="15"/>
  <c r="N51" i="15"/>
  <c r="O51" i="15"/>
  <c r="G52" i="15"/>
  <c r="K52" i="15"/>
  <c r="L52" i="15"/>
  <c r="M52" i="15"/>
  <c r="N52" i="15"/>
  <c r="W52" i="15"/>
  <c r="X52" i="15"/>
  <c r="Y52" i="15"/>
  <c r="AA52" i="15"/>
  <c r="AB52" i="15"/>
  <c r="AC52" i="15"/>
  <c r="AI52" i="15"/>
  <c r="G53" i="15"/>
  <c r="K53" i="15"/>
  <c r="L53" i="15"/>
  <c r="M53" i="15"/>
  <c r="N53" i="15"/>
  <c r="G54" i="15"/>
  <c r="K54" i="15"/>
  <c r="L54" i="15"/>
  <c r="M54" i="15"/>
  <c r="N54" i="15"/>
  <c r="W54" i="15"/>
  <c r="X54" i="15"/>
  <c r="Y54" i="15"/>
  <c r="AA54" i="15"/>
  <c r="AB54" i="15"/>
  <c r="AC54" i="15"/>
  <c r="AI54" i="15"/>
  <c r="D55" i="15"/>
  <c r="E55" i="15"/>
  <c r="X50" i="15" s="1"/>
  <c r="F55" i="15"/>
  <c r="Y50" i="15" s="1"/>
  <c r="H55" i="15"/>
  <c r="I55" i="15"/>
  <c r="AB50" i="15" s="1"/>
  <c r="J55" i="15"/>
  <c r="AC50" i="15" s="1"/>
  <c r="L55" i="15"/>
  <c r="P55" i="15"/>
  <c r="AI50" i="15" s="1"/>
  <c r="G56" i="15"/>
  <c r="K56" i="15"/>
  <c r="L56" i="15"/>
  <c r="M56" i="15"/>
  <c r="N56" i="15"/>
  <c r="O56" i="15"/>
  <c r="W56" i="15"/>
  <c r="X56" i="15"/>
  <c r="Y56" i="15"/>
  <c r="AA56" i="15"/>
  <c r="AB56" i="15"/>
  <c r="AC56" i="15"/>
  <c r="AI56" i="15"/>
  <c r="G57" i="15"/>
  <c r="K57" i="15"/>
  <c r="L57" i="15"/>
  <c r="M57" i="15"/>
  <c r="N57" i="15"/>
  <c r="G58" i="15"/>
  <c r="K58" i="15"/>
  <c r="L58" i="15"/>
  <c r="M58" i="15"/>
  <c r="N58" i="15"/>
  <c r="O58" i="15"/>
  <c r="X58" i="15"/>
  <c r="Y58" i="15"/>
  <c r="AB58" i="15"/>
  <c r="AD58" i="15"/>
  <c r="AE58" i="15"/>
  <c r="AJ58" i="15"/>
  <c r="AL58" i="15"/>
  <c r="AP58" i="15"/>
  <c r="AQ58" i="15"/>
  <c r="AR58" i="15"/>
  <c r="AS58" i="15"/>
  <c r="AX58" i="15"/>
  <c r="AZ58" i="15"/>
  <c r="BG58" i="15"/>
  <c r="BJ58" i="15"/>
  <c r="BK58" i="15"/>
  <c r="BP58" i="15"/>
  <c r="BU58" i="15"/>
  <c r="BX58" i="15"/>
  <c r="BZ58" i="15"/>
  <c r="CF58" i="15"/>
  <c r="CJ58" i="15"/>
  <c r="G59" i="15"/>
  <c r="K59" i="15"/>
  <c r="L59" i="15"/>
  <c r="M59" i="15"/>
  <c r="N59" i="15"/>
  <c r="O59" i="15"/>
  <c r="G60" i="15"/>
  <c r="K60" i="15"/>
  <c r="L60" i="15"/>
  <c r="M60" i="15"/>
  <c r="N60" i="15"/>
  <c r="G61" i="15"/>
  <c r="K61" i="15"/>
  <c r="L61" i="15"/>
  <c r="M61" i="15"/>
  <c r="N61" i="15"/>
  <c r="O61" i="15"/>
  <c r="G62" i="15"/>
  <c r="K62" i="15"/>
  <c r="L62" i="15"/>
  <c r="M62" i="15"/>
  <c r="N62" i="15"/>
  <c r="G63" i="15"/>
  <c r="K63" i="15"/>
  <c r="L63" i="15"/>
  <c r="M63" i="15"/>
  <c r="N63" i="15"/>
  <c r="G64" i="15"/>
  <c r="K64" i="15"/>
  <c r="L64" i="15"/>
  <c r="M64" i="15"/>
  <c r="N64" i="15"/>
  <c r="G65" i="15"/>
  <c r="K65" i="15"/>
  <c r="L65" i="15"/>
  <c r="M65" i="15"/>
  <c r="N65" i="15"/>
  <c r="G66" i="15"/>
  <c r="K66" i="15"/>
  <c r="L66" i="15"/>
  <c r="M66" i="15"/>
  <c r="N66" i="15"/>
  <c r="G67" i="15"/>
  <c r="K67" i="15"/>
  <c r="L67" i="15"/>
  <c r="M67" i="15"/>
  <c r="N67" i="15"/>
  <c r="O67" i="15"/>
  <c r="G68" i="15"/>
  <c r="K68" i="15"/>
  <c r="L68" i="15"/>
  <c r="M68" i="15"/>
  <c r="N68" i="15"/>
  <c r="G69" i="15"/>
  <c r="K69" i="15"/>
  <c r="L69" i="15"/>
  <c r="M69" i="15"/>
  <c r="N69" i="15"/>
  <c r="G70" i="15"/>
  <c r="K70" i="15"/>
  <c r="L70" i="15"/>
  <c r="M70" i="15"/>
  <c r="N70" i="15"/>
  <c r="O70" i="15" s="1"/>
  <c r="CI58" i="15" s="1"/>
  <c r="K71" i="15"/>
  <c r="L71" i="15"/>
  <c r="M71" i="15"/>
  <c r="N71" i="15"/>
  <c r="O71" i="15"/>
  <c r="K72" i="15"/>
  <c r="L72" i="15"/>
  <c r="M72" i="15"/>
  <c r="N72" i="15"/>
  <c r="G73" i="15"/>
  <c r="K73" i="15"/>
  <c r="L73" i="15"/>
  <c r="M73" i="15"/>
  <c r="N73" i="15"/>
  <c r="D74" i="15"/>
  <c r="E74" i="15"/>
  <c r="F74" i="15"/>
  <c r="H74" i="15"/>
  <c r="I74" i="15"/>
  <c r="J74" i="15"/>
  <c r="P74" i="15"/>
  <c r="G6" i="16"/>
  <c r="K6" i="16"/>
  <c r="L6" i="16"/>
  <c r="M6" i="16"/>
  <c r="N6" i="16"/>
  <c r="G7" i="16"/>
  <c r="K7" i="16"/>
  <c r="L7" i="16"/>
  <c r="M7" i="16"/>
  <c r="N7" i="16"/>
  <c r="G8" i="16"/>
  <c r="K8" i="16"/>
  <c r="L8" i="16"/>
  <c r="M8" i="16"/>
  <c r="N8" i="16"/>
  <c r="G9" i="16"/>
  <c r="K9" i="16"/>
  <c r="L9" i="16"/>
  <c r="M9" i="16"/>
  <c r="N9" i="16"/>
  <c r="G10" i="16"/>
  <c r="K10" i="16"/>
  <c r="L10" i="16"/>
  <c r="M10" i="16"/>
  <c r="N10" i="16"/>
  <c r="G11" i="16"/>
  <c r="K11" i="16"/>
  <c r="L11" i="16"/>
  <c r="M11" i="16"/>
  <c r="N11" i="16"/>
  <c r="O11" i="16"/>
  <c r="G12" i="16"/>
  <c r="K12" i="16"/>
  <c r="L12" i="16"/>
  <c r="M12" i="16"/>
  <c r="N12" i="16"/>
  <c r="G13" i="16"/>
  <c r="K13" i="16"/>
  <c r="L13" i="16"/>
  <c r="M13" i="16"/>
  <c r="N13" i="16"/>
  <c r="G14" i="16"/>
  <c r="K14" i="16"/>
  <c r="L14" i="16"/>
  <c r="M14" i="16"/>
  <c r="N14" i="16"/>
  <c r="G15" i="16"/>
  <c r="K15" i="16"/>
  <c r="L15" i="16"/>
  <c r="M15" i="16"/>
  <c r="N15" i="16"/>
  <c r="G16" i="16"/>
  <c r="K16" i="16"/>
  <c r="L16" i="16"/>
  <c r="M16" i="16"/>
  <c r="O16" i="16" s="1"/>
  <c r="N16" i="16"/>
  <c r="D17" i="16"/>
  <c r="E17" i="16"/>
  <c r="F17" i="16"/>
  <c r="H17" i="16"/>
  <c r="I17" i="16"/>
  <c r="J17" i="16"/>
  <c r="P23" i="16"/>
  <c r="I6" i="3"/>
  <c r="J6" i="3" s="1"/>
  <c r="I7" i="3"/>
  <c r="J7" i="3" s="1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 s="1"/>
  <c r="I15" i="3"/>
  <c r="J15" i="3"/>
  <c r="I16" i="3"/>
  <c r="J16" i="3" s="1"/>
  <c r="I17" i="3"/>
  <c r="J17" i="3"/>
  <c r="I18" i="3"/>
  <c r="J18" i="3" s="1"/>
  <c r="I19" i="3"/>
  <c r="J19" i="3" s="1"/>
  <c r="I20" i="3"/>
  <c r="J20" i="3" s="1"/>
  <c r="I21" i="3"/>
  <c r="J21" i="3" s="1"/>
  <c r="C22" i="3"/>
  <c r="D22" i="3"/>
  <c r="I22" i="3" s="1"/>
  <c r="E22" i="3"/>
  <c r="F22" i="3"/>
  <c r="G22" i="3"/>
  <c r="I5" i="2"/>
  <c r="N5" i="2"/>
  <c r="H8" i="2"/>
  <c r="J5" i="2" s="1"/>
  <c r="H9" i="2"/>
  <c r="K5" i="2" s="1"/>
  <c r="H10" i="2"/>
  <c r="H11" i="2"/>
  <c r="H12" i="2"/>
  <c r="H13" i="2"/>
  <c r="H14" i="2"/>
  <c r="H15" i="2"/>
  <c r="H16" i="2"/>
  <c r="L5" i="2" s="1"/>
  <c r="H17" i="2"/>
  <c r="H18" i="2"/>
  <c r="H19" i="2"/>
  <c r="H20" i="2"/>
  <c r="H21" i="2"/>
  <c r="M5" i="2" s="1"/>
  <c r="H22" i="2"/>
  <c r="H23" i="2"/>
  <c r="H24" i="2"/>
  <c r="C27" i="2"/>
  <c r="D27" i="2"/>
  <c r="E27" i="2"/>
  <c r="F27" i="2"/>
  <c r="C7" i="1"/>
  <c r="D7" i="1"/>
  <c r="F7" i="1"/>
  <c r="I7" i="1"/>
  <c r="M7" i="1"/>
  <c r="C8" i="1"/>
  <c r="D8" i="1"/>
  <c r="F8" i="1"/>
  <c r="I8" i="1"/>
  <c r="M8" i="1"/>
  <c r="C9" i="1"/>
  <c r="D9" i="1"/>
  <c r="F9" i="1"/>
  <c r="I9" i="1"/>
  <c r="M9" i="1"/>
  <c r="C10" i="1"/>
  <c r="D10" i="1"/>
  <c r="G10" i="1"/>
  <c r="H10" i="1"/>
  <c r="J10" i="1"/>
  <c r="K10" i="1"/>
  <c r="L10" i="1"/>
  <c r="N10" i="1"/>
  <c r="A1" i="12"/>
  <c r="B2" i="11" s="1"/>
  <c r="K55" i="15"/>
  <c r="G55" i="15"/>
  <c r="AI46" i="15"/>
  <c r="AC46" i="15"/>
  <c r="O37" i="15"/>
  <c r="BB58" i="15" s="1"/>
  <c r="V8" i="15" l="1"/>
  <c r="Q7" i="15" s="1"/>
  <c r="O68" i="15"/>
  <c r="CG58" i="15" s="1"/>
  <c r="L49" i="15"/>
  <c r="AA46" i="15"/>
  <c r="O24" i="15"/>
  <c r="AO58" i="15" s="1"/>
  <c r="V16" i="15"/>
  <c r="Q15" i="15" s="1"/>
  <c r="O39" i="15"/>
  <c r="BD58" i="15" s="1"/>
  <c r="V42" i="14"/>
  <c r="Q41" i="14" s="1"/>
  <c r="O41" i="14"/>
  <c r="BF58" i="14" s="1"/>
  <c r="O72" i="15"/>
  <c r="CK58" i="15" s="1"/>
  <c r="O69" i="15"/>
  <c r="CH58" i="15" s="1"/>
  <c r="O43" i="15"/>
  <c r="BH58" i="15" s="1"/>
  <c r="W46" i="15"/>
  <c r="V14" i="15"/>
  <c r="Q13" i="15" s="1"/>
  <c r="B2" i="2"/>
  <c r="B2" i="3"/>
  <c r="B2" i="16"/>
  <c r="B2" i="15"/>
  <c r="B2" i="14"/>
  <c r="B2" i="1"/>
  <c r="B2" i="13"/>
  <c r="G74" i="15"/>
  <c r="O60" i="15"/>
  <c r="BY58" i="15" s="1"/>
  <c r="N55" i="15"/>
  <c r="L74" i="15"/>
  <c r="V20" i="15"/>
  <c r="Q19" i="15" s="1"/>
  <c r="O9" i="16"/>
  <c r="O12" i="16"/>
  <c r="O7" i="16"/>
  <c r="O6" i="16"/>
  <c r="O76" i="14"/>
  <c r="O47" i="14"/>
  <c r="BL58" i="14" s="1"/>
  <c r="V56" i="15"/>
  <c r="Q55" i="15" s="1"/>
  <c r="Y46" i="15"/>
  <c r="O52" i="15"/>
  <c r="BQ58" i="15" s="1"/>
  <c r="X46" i="15"/>
  <c r="V40" i="15"/>
  <c r="Q39" i="15" s="1"/>
  <c r="V38" i="15"/>
  <c r="Q37" i="15" s="1"/>
  <c r="X48" i="14"/>
  <c r="V48" i="14" s="1"/>
  <c r="Q47" i="14" s="1"/>
  <c r="O73" i="14"/>
  <c r="CL58" i="14" s="1"/>
  <c r="N77" i="14"/>
  <c r="O39" i="14"/>
  <c r="BD58" i="14" s="1"/>
  <c r="V30" i="14"/>
  <c r="Q29" i="14" s="1"/>
  <c r="V26" i="14"/>
  <c r="Q25" i="14" s="1"/>
  <c r="O29" i="14"/>
  <c r="AT58" i="14" s="1"/>
  <c r="O18" i="14"/>
  <c r="AI58" i="14" s="1"/>
  <c r="O15" i="14"/>
  <c r="AF58" i="14" s="1"/>
  <c r="V14" i="14"/>
  <c r="Q13" i="14" s="1"/>
  <c r="O14" i="14"/>
  <c r="AE58" i="14" s="1"/>
  <c r="O12" i="14"/>
  <c r="AC58" i="14" s="1"/>
  <c r="O8" i="14"/>
  <c r="Y58" i="14" s="1"/>
  <c r="V20" i="14"/>
  <c r="Q19" i="14" s="1"/>
  <c r="O17" i="14"/>
  <c r="AH58" i="14" s="1"/>
  <c r="V16" i="14"/>
  <c r="Q15" i="14" s="1"/>
  <c r="O16" i="14"/>
  <c r="AG58" i="14" s="1"/>
  <c r="O11" i="14"/>
  <c r="AB58" i="14" s="1"/>
  <c r="O7" i="14"/>
  <c r="X58" i="14" s="1"/>
  <c r="O22" i="14"/>
  <c r="AM58" i="14" s="1"/>
  <c r="O20" i="14"/>
  <c r="AK58" i="14" s="1"/>
  <c r="O19" i="14"/>
  <c r="AJ58" i="14" s="1"/>
  <c r="V18" i="14"/>
  <c r="Q17" i="14" s="1"/>
  <c r="V8" i="14"/>
  <c r="Q7" i="14" s="1"/>
  <c r="X48" i="13"/>
  <c r="V48" i="13" s="1"/>
  <c r="Q47" i="13" s="1"/>
  <c r="O48" i="13"/>
  <c r="BM58" i="13" s="1"/>
  <c r="M74" i="13"/>
  <c r="O9" i="13"/>
  <c r="L77" i="14"/>
  <c r="G77" i="14"/>
  <c r="V38" i="14"/>
  <c r="Q37" i="14" s="1"/>
  <c r="V36" i="14"/>
  <c r="Q35" i="14" s="1"/>
  <c r="V34" i="14"/>
  <c r="Q33" i="14" s="1"/>
  <c r="O33" i="14"/>
  <c r="AX58" i="14" s="1"/>
  <c r="V24" i="14"/>
  <c r="Q23" i="14" s="1"/>
  <c r="V10" i="14"/>
  <c r="Q9" i="14" s="1"/>
  <c r="O73" i="13"/>
  <c r="CL58" i="13" s="1"/>
  <c r="K74" i="13"/>
  <c r="O54" i="13"/>
  <c r="BS58" i="13" s="1"/>
  <c r="O47" i="13"/>
  <c r="BL58" i="13" s="1"/>
  <c r="V46" i="13"/>
  <c r="Q45" i="13" s="1"/>
  <c r="O37" i="13"/>
  <c r="BB58" i="13" s="1"/>
  <c r="V40" i="13"/>
  <c r="Q39" i="13" s="1"/>
  <c r="V26" i="13"/>
  <c r="Q25" i="13" s="1"/>
  <c r="V24" i="13"/>
  <c r="Q23" i="13" s="1"/>
  <c r="O10" i="13"/>
  <c r="AA58" i="13" s="1"/>
  <c r="V10" i="13"/>
  <c r="Q9" i="13" s="1"/>
  <c r="Z58" i="13"/>
  <c r="W58" i="13" s="1"/>
  <c r="O74" i="13"/>
  <c r="N10" i="11"/>
  <c r="M10" i="11"/>
  <c r="L10" i="11"/>
  <c r="O10" i="16"/>
  <c r="P22" i="16" s="1"/>
  <c r="L17" i="16"/>
  <c r="O65" i="15"/>
  <c r="CD58" i="15" s="1"/>
  <c r="N74" i="15"/>
  <c r="O57" i="15"/>
  <c r="BV58" i="15" s="1"/>
  <c r="M55" i="15"/>
  <c r="O54" i="15"/>
  <c r="BS58" i="15" s="1"/>
  <c r="O53" i="15"/>
  <c r="BR58" i="15" s="1"/>
  <c r="K49" i="15"/>
  <c r="N49" i="15"/>
  <c r="V44" i="15"/>
  <c r="Q43" i="15" s="1"/>
  <c r="O38" i="15"/>
  <c r="BC58" i="15" s="1"/>
  <c r="V34" i="15"/>
  <c r="Q33" i="15" s="1"/>
  <c r="V26" i="15"/>
  <c r="Q25" i="15" s="1"/>
  <c r="O10" i="15"/>
  <c r="AA58" i="15" s="1"/>
  <c r="M77" i="14"/>
  <c r="O54" i="14"/>
  <c r="BS58" i="14" s="1"/>
  <c r="V46" i="14"/>
  <c r="Q45" i="14" s="1"/>
  <c r="O40" i="14"/>
  <c r="BE58" i="14" s="1"/>
  <c r="O10" i="14"/>
  <c r="AA58" i="14" s="1"/>
  <c r="V12" i="14"/>
  <c r="Q11" i="14" s="1"/>
  <c r="O9" i="14"/>
  <c r="Z58" i="14" s="1"/>
  <c r="F10" i="1"/>
  <c r="I38" i="11" s="1"/>
  <c r="J22" i="3"/>
  <c r="O15" i="16"/>
  <c r="G17" i="16"/>
  <c r="O14" i="16"/>
  <c r="M17" i="16"/>
  <c r="O13" i="16"/>
  <c r="N17" i="16"/>
  <c r="K17" i="16"/>
  <c r="O8" i="16"/>
  <c r="O73" i="15"/>
  <c r="CL58" i="15" s="1"/>
  <c r="O66" i="15"/>
  <c r="CE58" i="15" s="1"/>
  <c r="V54" i="15"/>
  <c r="Q53" i="15" s="1"/>
  <c r="O64" i="15"/>
  <c r="CC58" i="15" s="1"/>
  <c r="O63" i="15"/>
  <c r="CB58" i="15" s="1"/>
  <c r="O62" i="15"/>
  <c r="CA58" i="15" s="1"/>
  <c r="V52" i="15"/>
  <c r="Q51" i="15" s="1"/>
  <c r="K74" i="15"/>
  <c r="M74" i="15"/>
  <c r="O55" i="15"/>
  <c r="BT58" i="15" s="1"/>
  <c r="W50" i="15"/>
  <c r="V50" i="15" s="1"/>
  <c r="Q49" i="15" s="1"/>
  <c r="AB46" i="15"/>
  <c r="O50" i="15"/>
  <c r="BO58" i="15" s="1"/>
  <c r="V48" i="15"/>
  <c r="Q47" i="15" s="1"/>
  <c r="M49" i="15"/>
  <c r="G49" i="15"/>
  <c r="O48" i="15"/>
  <c r="BM58" i="15" s="1"/>
  <c r="O47" i="15"/>
  <c r="BL58" i="15" s="1"/>
  <c r="V42" i="15"/>
  <c r="Q41" i="15" s="1"/>
  <c r="O41" i="15"/>
  <c r="BF58" i="15" s="1"/>
  <c r="O40" i="15"/>
  <c r="BE58" i="15" s="1"/>
  <c r="V32" i="15"/>
  <c r="Q31" i="15" s="1"/>
  <c r="V24" i="15"/>
  <c r="Q23" i="15" s="1"/>
  <c r="V22" i="15"/>
  <c r="Q21" i="15" s="1"/>
  <c r="V10" i="15"/>
  <c r="Q9" i="15" s="1"/>
  <c r="V12" i="15"/>
  <c r="Q11" i="15" s="1"/>
  <c r="O9" i="15"/>
  <c r="Z58" i="15"/>
  <c r="K77" i="14"/>
  <c r="V40" i="14"/>
  <c r="Q39" i="14" s="1"/>
  <c r="O37" i="14"/>
  <c r="BB58" i="14" s="1"/>
  <c r="E8" i="1"/>
  <c r="E9" i="1"/>
  <c r="I10" i="1"/>
  <c r="M10" i="1"/>
  <c r="E7" i="1"/>
  <c r="V46" i="15" l="1"/>
  <c r="Q45" i="15" s="1"/>
  <c r="W58" i="14"/>
  <c r="V58" i="14" s="1"/>
  <c r="Q57" i="14" s="1"/>
  <c r="O77" i="14"/>
  <c r="V58" i="13"/>
  <c r="Q57" i="13" s="1"/>
  <c r="O74" i="15"/>
  <c r="O49" i="15"/>
  <c r="BN58" i="15" s="1"/>
  <c r="W58" i="15" s="1"/>
  <c r="H25" i="2"/>
  <c r="O17" i="16"/>
  <c r="E10" i="1"/>
  <c r="J10" i="11" s="1"/>
  <c r="J15" i="11" s="1"/>
  <c r="V58" i="15" l="1"/>
  <c r="Q57" i="15" s="1"/>
  <c r="H5" i="2"/>
</calcChain>
</file>

<file path=xl/sharedStrings.xml><?xml version="1.0" encoding="utf-8"?>
<sst xmlns="http://schemas.openxmlformats.org/spreadsheetml/2006/main" count="1270" uniqueCount="491">
  <si>
    <t>Мужчины</t>
  </si>
  <si>
    <t>Женщины</t>
  </si>
  <si>
    <t>Всего</t>
  </si>
  <si>
    <t>№ строки</t>
  </si>
  <si>
    <t>Антропометрия (измерение роста стоя, массы тела, окружности талии), расчет индекса массы тела</t>
  </si>
  <si>
    <t>Определение уровня общего холестерина в крови</t>
  </si>
  <si>
    <t>Флюорография легких</t>
  </si>
  <si>
    <t>Клинический анализ крови развернутый</t>
  </si>
  <si>
    <t>Общий анализ мочи</t>
  </si>
  <si>
    <t>Измерение внутриглазного давления</t>
  </si>
  <si>
    <t>Сведения о втором этапе диспансеризации определенных групп взрослого населения</t>
  </si>
  <si>
    <t>21 – 36 лет</t>
  </si>
  <si>
    <t>39 – 60 лет</t>
  </si>
  <si>
    <t>Старше 60 лет</t>
  </si>
  <si>
    <t>А00-В99</t>
  </si>
  <si>
    <t>А15-А19</t>
  </si>
  <si>
    <t>Болезни крови, кроветворных органов и отдельные нарушения, вовлекающие иммунный механизм</t>
  </si>
  <si>
    <t>слепота и пониженное зрение</t>
  </si>
  <si>
    <t>Прочие заболевания</t>
  </si>
  <si>
    <t xml:space="preserve">Таблица 5000. </t>
  </si>
  <si>
    <t>Установлено диспансерное наблюдение</t>
  </si>
  <si>
    <t>Назначено лечение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</si>
  <si>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</si>
  <si>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</si>
  <si>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>Общие результаты диспансеризации определенных групп взрослого населения</t>
  </si>
  <si>
    <t>человек.</t>
  </si>
  <si>
    <t>Таблица 7000</t>
  </si>
  <si>
    <t>7002 Общее число неработающих граждан, прошедших диспансеризацию</t>
  </si>
  <si>
    <t xml:space="preserve">7007 Общее число мобильных медицинских бригад, принимавших участие в проведении диспансеризации </t>
  </si>
  <si>
    <t xml:space="preserve">7010 Число письменных отказов от прохождения диспансеризации в целом </t>
  </si>
  <si>
    <t>человек</t>
  </si>
  <si>
    <t xml:space="preserve">Таблица 6000. </t>
  </si>
  <si>
    <t>Представляют</t>
  </si>
  <si>
    <t>Сроки представления</t>
  </si>
  <si>
    <t>10 число месяца, следующего за отчетным</t>
  </si>
  <si>
    <t>15 число месяца, следующего за отчетным</t>
  </si>
  <si>
    <t>Код территории по ОКАТО</t>
  </si>
  <si>
    <t>Сведения о диспансеризации определенных групп взрослого населения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</si>
  <si>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</si>
  <si>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 xml:space="preserve">Код вида деятельности по ОКВЭД
</t>
  </si>
  <si>
    <t xml:space="preserve">Код отрасли по ОКОНХ
</t>
  </si>
  <si>
    <t>Код медицинской организации, оказывающей первичную медико-санитарную помощь, по ОКПО</t>
  </si>
  <si>
    <t>Код органа исполнительной власти субъекта Российской Федерации в сфере здравоохранения по ОКОГУ</t>
  </si>
  <si>
    <t>Все население</t>
  </si>
  <si>
    <t>I этап</t>
  </si>
  <si>
    <t xml:space="preserve">II этап </t>
  </si>
  <si>
    <t xml:space="preserve">I этап </t>
  </si>
  <si>
    <t>21-36 лет</t>
  </si>
  <si>
    <t>39-60 лет</t>
  </si>
  <si>
    <t>Итого</t>
  </si>
  <si>
    <t>Сведения о проведении диспансеризации определенных групп взрослого населения</t>
  </si>
  <si>
    <t>Возрастная группа</t>
  </si>
  <si>
    <t>Численность населения на 01.01 текущего года</t>
  </si>
  <si>
    <t>Подлежит диспансеризации по плану текущего года</t>
  </si>
  <si>
    <t>Прошли диспансеризацию (чел.)</t>
  </si>
  <si>
    <t xml:space="preserve">Подлежит диспансеризации по плану текущего года </t>
  </si>
  <si>
    <t>II этап</t>
  </si>
  <si>
    <t xml:space="preserve">Медицинское мероприятие </t>
  </si>
  <si>
    <t xml:space="preserve">Выявлены патологические отклонения </t>
  </si>
  <si>
    <t>проведено</t>
  </si>
  <si>
    <t>отказы</t>
  </si>
  <si>
    <t>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</si>
  <si>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 xml:space="preserve">Измерение артериального давления </t>
  </si>
  <si>
    <t>Определение уровня глюкозы в крови экспресс-методом</t>
  </si>
  <si>
    <t>Определение относительного суммарного сердечно-сосудистого риска</t>
  </si>
  <si>
    <t xml:space="preserve">Определение абсолютного суммарного сердечно-сосудистого риска </t>
  </si>
  <si>
    <t>Электрокардиография (в покое)</t>
  </si>
  <si>
    <t>Осмотр фельдшером (акушеркой),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</si>
  <si>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Маммография обеих молочных желез</t>
  </si>
  <si>
    <t>Клинический анализ крови</t>
  </si>
  <si>
    <t>Анализ крови биохимический общетерапевтический</t>
  </si>
  <si>
    <t>Исследование кала на скрытую кровь иммунохимическим методом</t>
  </si>
  <si>
    <t>Ультразвуковое исследование (УЗИ) на предмет исключения новообразований органов брюшной полости, малого таза и аневризмы брюшной аорты</t>
  </si>
  <si>
    <t>Ультразвуковое исследование (УЗИ) в целях исключения аневризмы брюшной аорты</t>
  </si>
  <si>
    <t>учтено, выполненных ранее (в предшествующие 12 мес.)</t>
  </si>
  <si>
    <t>Осмотр, исследование, иное медицинское мероприятие  первого этапа диспансеризации</t>
  </si>
  <si>
    <t xml:space="preserve">Сведения о первом этапе диспансеризации определенных групп взрослого населения </t>
  </si>
  <si>
    <t>Медицинское мероприятие второго этапа диспансеризации</t>
  </si>
  <si>
    <t xml:space="preserve">Выявлено показание к дополнительному обследованию  </t>
  </si>
  <si>
    <t>Количество выполненных медицинских мероприятий</t>
  </si>
  <si>
    <t>Отказы</t>
  </si>
  <si>
    <t>в рамках диспансе-ризации</t>
  </si>
  <si>
    <t xml:space="preserve">проведено ранее (в предшествую-щие 12 мес.) </t>
  </si>
  <si>
    <t>Выявлено заболеваний</t>
  </si>
  <si>
    <t>Дуплексное сканирование брахицефальных артерий</t>
  </si>
  <si>
    <t>Осмотр (консультация) врачом-неврологом</t>
  </si>
  <si>
    <t>Эзофагогастродуоденоскопия</t>
  </si>
  <si>
    <t>Осмотр (консультация) врачом-хирургом или врачом-урологом</t>
  </si>
  <si>
    <t>Колоноскопия или ректороманоскопия</t>
  </si>
  <si>
    <t>Определение липидного спектра крови</t>
  </si>
  <si>
    <t>Спирометрия</t>
  </si>
  <si>
    <t>Осмотр (консультация) врачом-акушером-гинекологом</t>
  </si>
  <si>
    <t>Определение концентрации гликированного гемоглобина в крови или тест на толерантность к глюкозе</t>
  </si>
  <si>
    <t>Осмотр (консультация) врачом-оториноларингологом</t>
  </si>
  <si>
    <t xml:space="preserve">Анализ крови на уровень содержания простатспецифического антигена </t>
  </si>
  <si>
    <t>Осмотр (консультация) врачом-офтальмологом</t>
  </si>
  <si>
    <t>Групповое профилактическое консультирование (школа пациента)</t>
  </si>
  <si>
    <t>Прием (осмотр) врача-терапевта</t>
  </si>
  <si>
    <t>Осмотр (консультация) врачом-хирургом или врачом-колопроктологом</t>
  </si>
  <si>
    <t>Индивидуальное углубленное профилактическое консультирование</t>
  </si>
  <si>
    <t>Фактора риска (наименование по МКБ-10)</t>
  </si>
  <si>
    <t>Код МКБ-10</t>
  </si>
  <si>
    <t xml:space="preserve">старше 60 лет </t>
  </si>
  <si>
    <t xml:space="preserve">Повышенный уровень артериального давления (Повышенное кровяное давление при отсутствии диагноза гипертензии)  </t>
  </si>
  <si>
    <t>R03.0</t>
  </si>
  <si>
    <t xml:space="preserve">Гипергликемия неуточненная (Повышенное содержание глюкозы в крови)  </t>
  </si>
  <si>
    <t>R73.9</t>
  </si>
  <si>
    <t>Избыточная масса тела (Анормальная прибавка массы тела)</t>
  </si>
  <si>
    <t>R63.5</t>
  </si>
  <si>
    <t>Курение табака (Употребление табака)</t>
  </si>
  <si>
    <t>Z72.0</t>
  </si>
  <si>
    <t>Риск пагубного потребления алкоголя (Употребление алкоголя)</t>
  </si>
  <si>
    <t>Z72.1</t>
  </si>
  <si>
    <t>Риск потребления наркотических средств и психотропных веществ без назначения врача (Употребление наркотиков)</t>
  </si>
  <si>
    <t>Z72.2</t>
  </si>
  <si>
    <t xml:space="preserve">Низкая физическая активность (Недостаток физической активности) </t>
  </si>
  <si>
    <t>Z72.3</t>
  </si>
  <si>
    <t>Нерациональное питание (Неприемлемая диета и вредные привычки питания)</t>
  </si>
  <si>
    <t>Z72.4</t>
  </si>
  <si>
    <t>Высокий абсолютный суммарный сердечно-сосудистый риск</t>
  </si>
  <si>
    <t>Очень высокий абсолютный суммарный сердечно-сосудистый риск</t>
  </si>
  <si>
    <t xml:space="preserve">Z80,
Z82.3,
Z82.4,
Z82.5,
Z83.3
</t>
  </si>
  <si>
    <t>Отягощенная наследственность по злокачественным новообразованиям (в семейном анамнезе злокачественное новообразование),
отягощенная наследственность по сердечно-сосудистым заболеваниям (в семейном анамнезе инсульт, в семейном анамнезе ишемическая болезнь сердца и другие болезни сердечно-сосудистой системы),
отягощенная наследственность по хроническим болезням нижних дыхательных путей (в семейном анамнезе астма и другие хронические болезни нижних дыхательных путей),
отягощенная наследственность по сахарному диабету (в семейном анамнезе сахарный диабет).</t>
  </si>
  <si>
    <t>4001 Установлено диспансерное наблюдение врачом (фельдшером):</t>
  </si>
  <si>
    <t xml:space="preserve"> </t>
  </si>
  <si>
    <t>центра здоровья:</t>
  </si>
  <si>
    <t xml:space="preserve">4002 Направлено к врачу-психиатру (врачу-психиатру-наркологу) в связи с выявленным риском пагубного потребления алкоголя: </t>
  </si>
  <si>
    <t>чел.</t>
  </si>
  <si>
    <t>чел.;</t>
  </si>
  <si>
    <t>Сведения о выявленных при проведении диспансеризации заболеваниях (случаев)</t>
  </si>
  <si>
    <t>Заболевание</t>
  </si>
  <si>
    <t xml:space="preserve"> 39 – 60 лет</t>
  </si>
  <si>
    <t xml:space="preserve"> Старше 60 лет</t>
  </si>
  <si>
    <t xml:space="preserve">Некоторые инфекционные и паразитарные болезни </t>
  </si>
  <si>
    <t xml:space="preserve">в том числе: туберкулез </t>
  </si>
  <si>
    <t xml:space="preserve">Новообразования </t>
  </si>
  <si>
    <t>в том числе: злокачественные новообразования и новообразования in situ</t>
  </si>
  <si>
    <t>C00- D09</t>
  </si>
  <si>
    <t xml:space="preserve">в том числе: пищевода </t>
  </si>
  <si>
    <t>из них в 1-2 стадии</t>
  </si>
  <si>
    <t>1.1</t>
  </si>
  <si>
    <t>2.1</t>
  </si>
  <si>
    <t>C00-D48</t>
  </si>
  <si>
    <t>С15, D00.1</t>
  </si>
  <si>
    <t xml:space="preserve">желудка </t>
  </si>
  <si>
    <t xml:space="preserve">С16, D00.2 </t>
  </si>
  <si>
    <t xml:space="preserve">ободочной кишки </t>
  </si>
  <si>
    <t xml:space="preserve">С18, D01.0 </t>
  </si>
  <si>
    <t xml:space="preserve">ректосигмоидного соединения, прямой кишки, заднего прохода (ануса) и анального канала </t>
  </si>
  <si>
    <t xml:space="preserve">поджелудочной железы </t>
  </si>
  <si>
    <t xml:space="preserve">С25 </t>
  </si>
  <si>
    <t xml:space="preserve">трахеи, бронхов и легкого </t>
  </si>
  <si>
    <t xml:space="preserve">молочной железы </t>
  </si>
  <si>
    <t>С50, D05</t>
  </si>
  <si>
    <t xml:space="preserve">шейки матки </t>
  </si>
  <si>
    <t xml:space="preserve">С53, D06 </t>
  </si>
  <si>
    <t xml:space="preserve">тела матки </t>
  </si>
  <si>
    <t xml:space="preserve">С54 </t>
  </si>
  <si>
    <t xml:space="preserve">яичника </t>
  </si>
  <si>
    <t xml:space="preserve">С56 </t>
  </si>
  <si>
    <t xml:space="preserve">предстательной железы </t>
  </si>
  <si>
    <t xml:space="preserve">С61, D07.5 </t>
  </si>
  <si>
    <t>почки, кроме почечной лоханки</t>
  </si>
  <si>
    <t xml:space="preserve">С64 </t>
  </si>
  <si>
    <t>2.13.1</t>
  </si>
  <si>
    <t xml:space="preserve">D50-D89 </t>
  </si>
  <si>
    <t>в том числе: анемии, связанные с питанием, гемолитические анемии, апластические и другие анемии</t>
  </si>
  <si>
    <t xml:space="preserve">D50-D64 </t>
  </si>
  <si>
    <t xml:space="preserve">Болезни эндокринной системы, расстройства питания и нарушения обмена веществ </t>
  </si>
  <si>
    <t xml:space="preserve">Е00-Е90 </t>
  </si>
  <si>
    <t xml:space="preserve">в том числе: сахарный диабет </t>
  </si>
  <si>
    <t xml:space="preserve">Е10-Е14 </t>
  </si>
  <si>
    <t xml:space="preserve">ожирение </t>
  </si>
  <si>
    <t xml:space="preserve">Е66 </t>
  </si>
  <si>
    <t>нарушения обмена липопротеинов и другие липидемии</t>
  </si>
  <si>
    <t>Е78</t>
  </si>
  <si>
    <t xml:space="preserve">Болезни нервной системы </t>
  </si>
  <si>
    <t xml:space="preserve">G00-G99 </t>
  </si>
  <si>
    <t>2.2</t>
  </si>
  <si>
    <t>2.2.1</t>
  </si>
  <si>
    <t>2.3</t>
  </si>
  <si>
    <t>2.3.1</t>
  </si>
  <si>
    <t>2.4.1</t>
  </si>
  <si>
    <t>2.5</t>
  </si>
  <si>
    <t>2.5.1</t>
  </si>
  <si>
    <t>2.6</t>
  </si>
  <si>
    <t>2.6.1</t>
  </si>
  <si>
    <t>2.7</t>
  </si>
  <si>
    <t>2.7.1</t>
  </si>
  <si>
    <t>2.8</t>
  </si>
  <si>
    <t>2.8.1</t>
  </si>
  <si>
    <t>2.9.1</t>
  </si>
  <si>
    <t>2.10</t>
  </si>
  <si>
    <t>2.10.1</t>
  </si>
  <si>
    <t>2.11</t>
  </si>
  <si>
    <t>2.11.1</t>
  </si>
  <si>
    <t>2.12</t>
  </si>
  <si>
    <t>2.12.1</t>
  </si>
  <si>
    <t>2.13</t>
  </si>
  <si>
    <t>3</t>
  </si>
  <si>
    <t>3.1</t>
  </si>
  <si>
    <t>4</t>
  </si>
  <si>
    <t>4.1</t>
  </si>
  <si>
    <t>4.2</t>
  </si>
  <si>
    <t>4.3</t>
  </si>
  <si>
    <t>5</t>
  </si>
  <si>
    <t>С33, 34, D02.1-D02.2</t>
  </si>
  <si>
    <t>в том числе: преходящие церебральные ишемические приступы [атаки] и родственные синдромы</t>
  </si>
  <si>
    <t xml:space="preserve">G45 </t>
  </si>
  <si>
    <t xml:space="preserve">Болезни глаза и его придаточного аппарата </t>
  </si>
  <si>
    <t xml:space="preserve">Н00-Н59 </t>
  </si>
  <si>
    <t>в том числе: старческая катаракта и другие катаракты</t>
  </si>
  <si>
    <t xml:space="preserve">Н25, Н26 </t>
  </si>
  <si>
    <t xml:space="preserve">глаукома </t>
  </si>
  <si>
    <t xml:space="preserve">Н40 </t>
  </si>
  <si>
    <t xml:space="preserve">Н54 </t>
  </si>
  <si>
    <t xml:space="preserve">Болезни системы кровообращения </t>
  </si>
  <si>
    <t xml:space="preserve">I00-I99 </t>
  </si>
  <si>
    <t xml:space="preserve">в том числе: болезни, характеризующиеся повышенным кровяным давлением </t>
  </si>
  <si>
    <t xml:space="preserve">I10-I15 </t>
  </si>
  <si>
    <t xml:space="preserve">ишемическая болезнь сердца </t>
  </si>
  <si>
    <t xml:space="preserve">I20-I25 </t>
  </si>
  <si>
    <t xml:space="preserve">в том числе: стенокардия (грудная жаба) </t>
  </si>
  <si>
    <t xml:space="preserve">I20 </t>
  </si>
  <si>
    <t xml:space="preserve">в том числе нестабильная стенокардия </t>
  </si>
  <si>
    <t xml:space="preserve">I20.0 </t>
  </si>
  <si>
    <t xml:space="preserve">хроническая ишемическая болезнь сердца </t>
  </si>
  <si>
    <t xml:space="preserve">I25 </t>
  </si>
  <si>
    <t>I25.2</t>
  </si>
  <si>
    <t xml:space="preserve">другие болезни сердца </t>
  </si>
  <si>
    <t xml:space="preserve">I30-I52 </t>
  </si>
  <si>
    <t xml:space="preserve">цереброваскулярные болезни </t>
  </si>
  <si>
    <t xml:space="preserve">I60-I69 </t>
  </si>
  <si>
    <t>в том числе: закупорка и стеноз прецеребральных артерий, не приводящие к инфаркту мозга и закупорка и стеноз церебральных артерий, не приводящие к инфаркту мозга</t>
  </si>
  <si>
    <t xml:space="preserve">I65, I66 </t>
  </si>
  <si>
    <t xml:space="preserve">другие цереброваскулярные болезни </t>
  </si>
  <si>
    <t xml:space="preserve">I67 </t>
  </si>
  <si>
    <t>5.1</t>
  </si>
  <si>
    <t>6</t>
  </si>
  <si>
    <t xml:space="preserve">6.1 </t>
  </si>
  <si>
    <t>6.2</t>
  </si>
  <si>
    <t>6.3</t>
  </si>
  <si>
    <t>7</t>
  </si>
  <si>
    <t>7.1</t>
  </si>
  <si>
    <t>7.2</t>
  </si>
  <si>
    <t>7.2.1</t>
  </si>
  <si>
    <t>7.2.2</t>
  </si>
  <si>
    <t>7.2.3</t>
  </si>
  <si>
    <t>7.2.4</t>
  </si>
  <si>
    <t>7.3</t>
  </si>
  <si>
    <t>7.4</t>
  </si>
  <si>
    <t>7.4.1</t>
  </si>
  <si>
    <t>7.4.2</t>
  </si>
  <si>
    <t xml:space="preserve">в том числе: перенесенный в прошлом инфаркт миокарда </t>
  </si>
  <si>
    <t xml:space="preserve">I69.0-I69.4 </t>
  </si>
  <si>
    <t>I71.3-I71.4</t>
  </si>
  <si>
    <t xml:space="preserve">Болезни органов дыхания </t>
  </si>
  <si>
    <t xml:space="preserve">J00-J98 </t>
  </si>
  <si>
    <t>в том числе: вирусная пневмония, пневмония, вызванная Streptococcus pneumonia, пневмония, вызванная Haemophilus influenza, бактериальная пневмония, пневмония, вызванная другими инфекционными возбудителями, пневмония при болезнях, классифицированных в других рубриках, пневмония без уточнения возбудителя</t>
  </si>
  <si>
    <t xml:space="preserve">J12-J18 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</si>
  <si>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</si>
  <si>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 xml:space="preserve">J40-J43 </t>
  </si>
  <si>
    <t>другая хроническая обструктивная легочная болезнь, астма, астматический статус, бронхоэктатическая болезнь</t>
  </si>
  <si>
    <t xml:space="preserve">J44-J47 </t>
  </si>
  <si>
    <t xml:space="preserve">Болезни органов пищеварения </t>
  </si>
  <si>
    <t xml:space="preserve">К00-К93 </t>
  </si>
  <si>
    <t xml:space="preserve">в том числе: язва желудка, язва двенадцатиперстной кишки </t>
  </si>
  <si>
    <t xml:space="preserve">К25, К26 </t>
  </si>
  <si>
    <t xml:space="preserve">гастрит и дуоденит </t>
  </si>
  <si>
    <t xml:space="preserve">К29 </t>
  </si>
  <si>
    <t xml:space="preserve">неинфекционный энтерит и колит </t>
  </si>
  <si>
    <t xml:space="preserve">К50-К52 </t>
  </si>
  <si>
    <t xml:space="preserve">другие болезни кишечника </t>
  </si>
  <si>
    <t xml:space="preserve">К55-К63 </t>
  </si>
  <si>
    <t xml:space="preserve">Болезни мочеполовой системы </t>
  </si>
  <si>
    <t xml:space="preserve">N00-N99 </t>
  </si>
  <si>
    <t>в том числе: гиперплазия предстательной железы, воспалительные болезни предстательной железы, другие болезни предстательной железы</t>
  </si>
  <si>
    <t xml:space="preserve">N40-N42 </t>
  </si>
  <si>
    <t xml:space="preserve">доброкачественная дисплазия молочной железы </t>
  </si>
  <si>
    <t xml:space="preserve">N60 </t>
  </si>
  <si>
    <t xml:space="preserve">воспалительные болезни женских тазовых органов </t>
  </si>
  <si>
    <t xml:space="preserve">N70-N77 </t>
  </si>
  <si>
    <t>ИТОГО заболеваний</t>
  </si>
  <si>
    <t>А00-Т98</t>
  </si>
  <si>
    <t xml:space="preserve"> Последствия субарахноидального кровоизлияния, последствия внутричерепного кровоизлияния, последствия другого нетравматического внутричерепного кровоизлияния, последствия инфаркта мозга, последствия инсульта, не уточненные как кровоизлияние или инфаркт мозга</t>
  </si>
  <si>
    <t>7.4.3</t>
  </si>
  <si>
    <t>7.4.4</t>
  </si>
  <si>
    <t>8</t>
  </si>
  <si>
    <t>8.1</t>
  </si>
  <si>
    <t>8.2</t>
  </si>
  <si>
    <t>8.3</t>
  </si>
  <si>
    <t xml:space="preserve">9 </t>
  </si>
  <si>
    <t>9.1</t>
  </si>
  <si>
    <t>9.2</t>
  </si>
  <si>
    <t>9.3</t>
  </si>
  <si>
    <t>9.4</t>
  </si>
  <si>
    <t>10</t>
  </si>
  <si>
    <t>10.1</t>
  </si>
  <si>
    <t xml:space="preserve">10.2 </t>
  </si>
  <si>
    <t>10.3</t>
  </si>
  <si>
    <t>11</t>
  </si>
  <si>
    <t>12</t>
  </si>
  <si>
    <t>Результат диспансеризации определенных групп взрослого населения</t>
  </si>
  <si>
    <t>Определена I группа состояния здоровья</t>
  </si>
  <si>
    <t>Определена II группа состояния здоровья</t>
  </si>
  <si>
    <t>Определена IIIа группа состояния здоровья</t>
  </si>
  <si>
    <t>Определена IIIб группа состояния здоровья</t>
  </si>
  <si>
    <t>Направлено на дополнительное обследование, не входящее в объем диспансеризации</t>
  </si>
  <si>
    <t>7001 Общее число работающих граждан, прошедших диспансеризацию</t>
  </si>
  <si>
    <t>7003 Общее число граждан, обучающихся в образовательных организациях по очной форме, прошедших диспансеризацию</t>
  </si>
  <si>
    <t>7005 Общее число граждан, принадлежащих к коренным малочисленным народам Севера, Сибири и Дальнего Востока Российской Федерации, прошедших диспансеризацию</t>
  </si>
  <si>
    <t>7006 Общее число медицинских организаций, оказывающих первичную медико-санитарную помощь, принимавших участие в проведении диспансеризации</t>
  </si>
  <si>
    <t>7008 Общее число граждан, диспансеризация которых была проведена мобильными медицинскими бригадами</t>
  </si>
  <si>
    <t xml:space="preserve">7009 Число письменных отказов от прохождения медицинских мероприятий в рамках диспансеризации </t>
  </si>
  <si>
    <t xml:space="preserve">7011 Число граждан, прошедших первый этап диспансеризации и не завершивших второй этап диспансеризации, </t>
  </si>
  <si>
    <t>7012 Число граждан, проживающих в сельской местности, прошедших диспансеризацию</t>
  </si>
  <si>
    <t xml:space="preserve">                                                        - инвалиды</t>
  </si>
  <si>
    <t xml:space="preserve">                    -  члены семей погибших (умерших) инвалидов войны, участников Великой Отечественной войны и ветеранов боевых действий, 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 </t>
  </si>
  <si>
    <t xml:space="preserve">          из них:   
                       - инвалиды войны </t>
  </si>
  <si>
    <t xml:space="preserve">                      -  участники Великой Отечественной войны </t>
  </si>
  <si>
    <t xml:space="preserve">                      -  ветераны боевых действий из числа лиц, указанных в подпунктах 1-4 пункта 1 статьи 3 Федерального закона от 12 января 1995 г. № 5-ФЗ «О ветеранах»</t>
  </si>
  <si>
    <t xml:space="preserve">                     -  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 </t>
  </si>
  <si>
    <t xml:space="preserve">                     -  лица, награжденные знаком «Жителю блокадного Ленинграда» и признанных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действий) </t>
  </si>
  <si>
    <t xml:space="preserve">                     -  лица, работавшие в период Великой Отечественной войны на объектах противовоздушной обороны, местной противовоздушной обороны, на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 </t>
  </si>
  <si>
    <t xml:space="preserve">                      из них: имеют кабинеты или отделения медицинской профилактики </t>
  </si>
  <si>
    <t xml:space="preserve">Должностное лицо (уполномоченный представитель), ответственное за предоставление статистической информации </t>
  </si>
  <si>
    <t>Ф.И.О.</t>
  </si>
  <si>
    <t>номер контактного телефона</t>
  </si>
  <si>
    <t>E-mail</t>
  </si>
  <si>
    <t>7004 Общее число граждан, имеющих право на получение государственной социальной помощи в виде набора социальных услуг , прошедших диспансеризацию (***)</t>
  </si>
  <si>
    <t>(***) Статья 6.1 Федерального закона от 17 июля 1999 г. № 178-ФЗ «О государственной социальной помощи» (Собрание законодательства Российской Федерации, 1999, № 24, ст. 3699; 2004, № 35, ст. 3607).</t>
  </si>
  <si>
    <t>Сведения об установленных при проведении диспансеризации предварительных диагнозах (случаев)</t>
  </si>
  <si>
    <t>аневризма брюшной аорты</t>
  </si>
  <si>
    <t>С19-С21 D01.1-D01.3</t>
  </si>
  <si>
    <t>2.4</t>
  </si>
  <si>
    <t>2.9</t>
  </si>
  <si>
    <t>Сведения о выявленных отдельных факторах риска развития хронических неинфекционных заболеваний, не являющихся заболеваниями,  в соответствии с кодами МКБ-10 (**)</t>
  </si>
  <si>
    <t>(**) Международная статистическая классификация болезней и проблем, связанных со здоровьем, 10-го пересмотра</t>
  </si>
  <si>
    <t>кабинета или отделения медицинской профилактики:</t>
  </si>
  <si>
    <t>Сведения о впервые выявленных при проведении диспансеризации заболеваниях (случаев)</t>
  </si>
  <si>
    <t>Приложение № 3</t>
  </si>
  <si>
    <t>к приказу Министерства здравоохранения Российской Федерации</t>
  </si>
  <si>
    <t>от 6 марта 2015 г.  № 87н</t>
  </si>
  <si>
    <t>Органы исполнительной власти субъектов Российской Федерации в сфере здравоохранения
 – Министерству здравоохранения Российской Федерации</t>
  </si>
  <si>
    <t xml:space="preserve">Медицинские организации, оказывающие первичную медико-санитарную помощь,
  – органу исполнительной власти субъектов Российской Федерации в сфере здравоохранения 
</t>
  </si>
  <si>
    <t>Таблица 1000.</t>
  </si>
  <si>
    <t xml:space="preserve">  </t>
  </si>
  <si>
    <t>Таблица 2000.</t>
  </si>
  <si>
    <t>Таблица 4000.</t>
  </si>
  <si>
    <t xml:space="preserve">                           в связи с выявленным риском потребления наркотических средств и психотропных веществ без назначения врача:</t>
  </si>
  <si>
    <t>Таблица 3000.</t>
  </si>
  <si>
    <t>(*) Врач-терапевт здесь и далее включает врача-терапевта, врача-терапевта участкового, врача-терапевта цехового врачебного участка, врача общей практики (семейного врача)</t>
  </si>
  <si>
    <t>Прием (осмотр) врача-терапевта  (*)</t>
  </si>
  <si>
    <t xml:space="preserve">Таблица 5001. </t>
  </si>
  <si>
    <r>
      <t xml:space="preserve">Отчетная форма № 131
Утверждена приказом
Минздрава России
От 6 марта 2015 г. № 87н
</t>
    </r>
    <r>
      <rPr>
        <b/>
        <sz val="12"/>
        <color indexed="8"/>
        <rFont val="Times New Roman"/>
        <family val="1"/>
        <charset val="204"/>
      </rPr>
      <t>нарастающим итогом
ежемесячная, годовая</t>
    </r>
    <r>
      <rPr>
        <sz val="12"/>
        <color indexed="8"/>
        <rFont val="Times New Roman"/>
        <family val="1"/>
        <charset val="204"/>
      </rPr>
      <t xml:space="preserve">
</t>
    </r>
  </si>
  <si>
    <t>ГБУЗ "ВОКБ № 3"</t>
  </si>
  <si>
    <t>ГУЗ "Поликлиника № 4"</t>
  </si>
  <si>
    <t>ГУЗ "Клиническая поликлиника № 6"</t>
  </si>
  <si>
    <t>ГУЗ "Больница № 18"</t>
  </si>
  <si>
    <t>ГУЗ "Клиническая поликлиника № 28"</t>
  </si>
  <si>
    <t>ГУЗ "Поликлиника № 30"</t>
  </si>
  <si>
    <t>ГУЗ "Поликлиника № 5"</t>
  </si>
  <si>
    <t>ГУЗ "Поликлиника № 10"</t>
  </si>
  <si>
    <t>ГУЗ "Больница № 16"</t>
  </si>
  <si>
    <t>ГУЗ "Больница №22"</t>
  </si>
  <si>
    <t>ГУЗ "КБСМП № 15"</t>
  </si>
  <si>
    <t>ГУЗ "Больница № 24"</t>
  </si>
  <si>
    <t>ГУЗ "Поликлиника № 2"</t>
  </si>
  <si>
    <t>ГУЗ "Поликлиника № 8"</t>
  </si>
  <si>
    <t>ГУЗ "Поликлиника № 20"</t>
  </si>
  <si>
    <t>ГУЗ "КБ СМП № 7"</t>
  </si>
  <si>
    <t>ГУЗ "Клиническая больница № 11"</t>
  </si>
  <si>
    <t>ГУЗ "Клиническая поликлиника № 1"</t>
  </si>
  <si>
    <t>ГУЗ "Клиническая поликлиника № 9"</t>
  </si>
  <si>
    <t>ГУЗ "Клиническая поликлиника №12"</t>
  </si>
  <si>
    <t>ГУЗ "Клиническая поликлиника №3"</t>
  </si>
  <si>
    <t>ГБУЗ "ГКБ № 1 им. С.З.Фишера"</t>
  </si>
  <si>
    <t>ГБУЗ "Городская клиническая больница №3" (Волжский)</t>
  </si>
  <si>
    <t>ГБУЗ "Городская больница № 2"</t>
  </si>
  <si>
    <t>ГБУЗ "Волжская поликлиника № 4"</t>
  </si>
  <si>
    <t>ГБУЗ "Городская поликлиника №5"</t>
  </si>
  <si>
    <t>ГБУЗ "Городская поликлиника №6"</t>
  </si>
  <si>
    <t>ГБУЗ "Городская п-ка №3" (Волжский)</t>
  </si>
  <si>
    <t>ГБУЗ "Алексеевская ЦРБ"</t>
  </si>
  <si>
    <t>ГБУЗ "Быковская ЦРБ"</t>
  </si>
  <si>
    <t>ГБУЗ "Городищенская ЦРБ"</t>
  </si>
  <si>
    <t>ГБУЗ "Даниловская ЦРБ"</t>
  </si>
  <si>
    <t>ГБУЗ "ЦРБ Дубовского муниципального района"</t>
  </si>
  <si>
    <t>ГБУЗ Еланская ЦРБ</t>
  </si>
  <si>
    <t>ГУЗ "Жирновская ЦРБ"</t>
  </si>
  <si>
    <t>ГБУЗ "Иловлинская ЦРБ"</t>
  </si>
  <si>
    <t>ГБУЗ "Калачевская ЦРБ"</t>
  </si>
  <si>
    <t>ГБУЗ г.Камышина "Городская больница № 1"</t>
  </si>
  <si>
    <t>ГБУЗ ЦГБ г.Камышина</t>
  </si>
  <si>
    <t>ГБУЗ "Киквидзенская ЦРБ"</t>
  </si>
  <si>
    <t>ГБУЗ "ЦРБ Клетского муниципального района"</t>
  </si>
  <si>
    <t>ГБУЗ "Котельниковская ЦРБ"</t>
  </si>
  <si>
    <t>ГБУЗ ЦРБ Котовского муниципального района</t>
  </si>
  <si>
    <t>ГБУЗ "Ленинская ЦРБ"</t>
  </si>
  <si>
    <t>ГБУЗ "Михайловская ЦРБ"</t>
  </si>
  <si>
    <t>ГБУЗ "Нехаевская ЦРБ"</t>
  </si>
  <si>
    <t>ГБУЗ "Николаевская ЦРБ"</t>
  </si>
  <si>
    <t>ГБУЗ "Новоаннинская ЦРБ"</t>
  </si>
  <si>
    <t>ГБУЗ "Новониколаевская ЦРБ"</t>
  </si>
  <si>
    <t>ГБУЗ "Октябрьская ЦРБ"</t>
  </si>
  <si>
    <t>ГБУЗ "ЦРБ Ольховского муниципального района"</t>
  </si>
  <si>
    <t xml:space="preserve">ГБУЗ "Палласовская ЦРБ"  </t>
  </si>
  <si>
    <t>ГБУЗ "Кумылженская ЦРБ"</t>
  </si>
  <si>
    <t>ГБУ "ЦРБ Руднянского муниципального района"</t>
  </si>
  <si>
    <t>ГБУЗ "Светлоярская ЦРБ"</t>
  </si>
  <si>
    <t>ГБУЗ "Серафимовичская ЦРБ"</t>
  </si>
  <si>
    <t>ГБУЗ "Среднеахтубинская ЦРБ"</t>
  </si>
  <si>
    <t>ГБУЗ "Старополтавская ЦРБ"</t>
  </si>
  <si>
    <t>ГБУЗ "ЦРБ Суровикинского муниципального района"</t>
  </si>
  <si>
    <t>ГБУЗ Урюпинская ЦРБ</t>
  </si>
  <si>
    <t>ГБУЗ "Фроловская ЦРБ"</t>
  </si>
  <si>
    <t>ГБУЗ "Чернышковская ЦРБ"</t>
  </si>
  <si>
    <t>НУЗ "Отделенческая клиническая больница на ст. Волгоград-1 ОАО "РЖД"</t>
  </si>
  <si>
    <t>таб.1000</t>
  </si>
  <si>
    <t>единиц</t>
  </si>
  <si>
    <t xml:space="preserve">Комитет  здравоохранения  Волгоградской области </t>
  </si>
  <si>
    <t>М.П.</t>
  </si>
  <si>
    <t>должность (руководитель медицинской организации)</t>
  </si>
  <si>
    <t>Ф.И.О. исполнителя</t>
  </si>
  <si>
    <t>Проверка</t>
  </si>
  <si>
    <t>№ позиции</t>
  </si>
  <si>
    <t>стр.1 &gt;= стр.1.1 по графам 4 - 16</t>
  </si>
  <si>
    <t>стр.2 &gt;= стр. 2.1 по графам 4 - 16</t>
  </si>
  <si>
    <t>стр.2.2 &gt;= стр. 2.2.1 по графам 4 - 16</t>
  </si>
  <si>
    <t>стр.2.3 &gt;= стр. 2.3.1 по графам 4 - 16</t>
  </si>
  <si>
    <t>стр.2.4 &gt;= стр. 2.4.1 по графам 4 - 16</t>
  </si>
  <si>
    <t>стр.2.5 &gt;= стр. 2.5.1 по графам 4 - 16</t>
  </si>
  <si>
    <t>стр.2.6 &gt;= стр. 2.6.1 по графам 4 - 16</t>
  </si>
  <si>
    <t>стр.2.7 &gt;= стр. 2.7.1 по графам 4 - 16</t>
  </si>
  <si>
    <t>стр.2.8 &gt;= стр. 2.8.1 по графам 4 - 16</t>
  </si>
  <si>
    <t>стр.2.9 &gt;= стр. 2.9.1 по графам 4 - 16</t>
  </si>
  <si>
    <t>стр.2.10 &gt;= стр. 2.10.1 по графам 4 - 16</t>
  </si>
  <si>
    <t>стр.2.11 &gt;= стр. 2.11.1 по графам 4 - 16</t>
  </si>
  <si>
    <t>стр.2.12 &gt;= стр. 2.12.1 по графам 4 - 16</t>
  </si>
  <si>
    <t>стр.2.13 &gt;= стр. 2.13.1 по графам 4 - 16</t>
  </si>
  <si>
    <t>стр.3 &gt;= стр. 3.1 по графам 4 - 16</t>
  </si>
  <si>
    <t>стр.4 &gt;= сумме стр. 4.1 - 4.3 по графам 4 - 16</t>
  </si>
  <si>
    <t>стр.5 &gt;= стр. 5.1 по графам 4 - 16</t>
  </si>
  <si>
    <t>стр.6 &gt;= сумме стр. 6.1 - 6.3 по графам 4 - 16</t>
  </si>
  <si>
    <t>стр.8 &gt;= сумме стр. 8.1 - 8.3 по графам 4 - 16</t>
  </si>
  <si>
    <t>стр.9 &gt;= сумме стр. 9.1 - 9.4 по графам 4 - 16</t>
  </si>
  <si>
    <t>стр.10 &gt;= сумме стр. 10.1 - 10.3 по графам 4 - 16</t>
  </si>
  <si>
    <t>всего</t>
  </si>
  <si>
    <t>ИТОГО</t>
  </si>
  <si>
    <t>Направлено на второй этап *</t>
  </si>
  <si>
    <t>Завершили второй этап *</t>
  </si>
  <si>
    <t>*  должно соответствовать числу лиц, указанных в еженедельном мониторинге по диспансеризации взрослого населения на соответствующую отчетную дату</t>
  </si>
  <si>
    <t xml:space="preserve">3001 По результатам осмотра врачом-неврологом и дуплексного сканирования брахицефальных артерий выявлено медицинское показание </t>
  </si>
  <si>
    <t xml:space="preserve">для направления и направлено к врачу-сердечно-сосудистому хирургу: </t>
  </si>
  <si>
    <t>Из них направлено на дополнительное обследование, не входящее в объем диспансеризации</t>
  </si>
  <si>
    <t>обязательно заполнить все цветные ячейки, а также сведения о руководителе организации и исполнителе на листе 7000 !!!</t>
  </si>
  <si>
    <t>стр.7 &gt;= сумме стр. 7.1+7.2+7.3+7.4+7.4.4 по графам 4 - 16</t>
  </si>
  <si>
    <t>7007.1 Число выездов мобильных бригад</t>
  </si>
  <si>
    <t>х</t>
  </si>
  <si>
    <t>СТР.1</t>
  </si>
  <si>
    <t>СТР.2</t>
  </si>
  <si>
    <t>из них: проживающих в сельской местности</t>
  </si>
  <si>
    <t>данные еженедельного мониторинга на отчетную дату</t>
  </si>
  <si>
    <t>СТР.3</t>
  </si>
  <si>
    <t>СТР.10</t>
  </si>
  <si>
    <t>СТР.15</t>
  </si>
  <si>
    <t>СТР.20</t>
  </si>
  <si>
    <t>т.1000</t>
  </si>
  <si>
    <t xml:space="preserve">Число лиц, оформивших письменные отказы </t>
  </si>
  <si>
    <t>Болезни уха и сосцевидного отростка</t>
  </si>
  <si>
    <t>Н60-Н95</t>
  </si>
  <si>
    <t>11.1</t>
  </si>
  <si>
    <t>Болезни кожи и подкожной клетчатки</t>
  </si>
  <si>
    <t>11.2</t>
  </si>
  <si>
    <t>L00-L98</t>
  </si>
  <si>
    <t>Болезни костно-мышечной системы</t>
  </si>
  <si>
    <t>11.3</t>
  </si>
  <si>
    <t>М00-М99</t>
  </si>
  <si>
    <t>контроль</t>
  </si>
  <si>
    <t xml:space="preserve"> по стр.19 гр 3+4+5 = см.таб.1000_гр5.стр.2+3</t>
  </si>
  <si>
    <t>стр.2.1&gt;= стр.2.2+2.3+2.4+2.5+2.6+2.7+2.8+2.9+2.10+2.11+2.12+2.13</t>
  </si>
  <si>
    <t>гр.16 &lt;= гр.15 по всем строкам</t>
  </si>
  <si>
    <t>стр.7.2 &gt;= стр.7.2.1 + стр.7.2.3 по графам 4-16</t>
  </si>
  <si>
    <t>стр.7.4 &gt;= стр.7.4.1 + стр.7.4.2</t>
  </si>
  <si>
    <t>85.11.1</t>
  </si>
  <si>
    <t>403171, Волгоградская область, Нехаевский район, ст. Нехаевская, ул. Победы, 3</t>
  </si>
  <si>
    <t>Главный врач</t>
  </si>
  <si>
    <t>crb_nehaevka@vomiac.ru</t>
  </si>
  <si>
    <t>Беспалов Владислав Владимирович</t>
  </si>
  <si>
    <t>8 (84443) 5-13-05, 8-904-754-25-38</t>
  </si>
  <si>
    <t>Тридубова Надежда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</si>
</sst>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u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1">
    <xf numFmtId="0" fontId="0" fillId="0" borderId="0" xfId="0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10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7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16" xfId="0" applyFont="1" applyBorder="1" applyAlignment="1"/>
    <xf numFmtId="0" fontId="6" fillId="3" borderId="16" xfId="0" applyFont="1" applyFill="1" applyBorder="1" applyAlignment="1"/>
    <xf numFmtId="0" fontId="6" fillId="3" borderId="14" xfId="0" applyFont="1" applyFill="1" applyBorder="1" applyAlignment="1"/>
    <xf numFmtId="0" fontId="6" fillId="3" borderId="17" xfId="0" applyFont="1" applyFill="1" applyBorder="1" applyAlignment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1" fontId="5" fillId="2" borderId="3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18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0" fillId="0" borderId="0" xfId="0" applyBorder="1" applyAlignment="1"/>
    <xf numFmtId="1" fontId="5" fillId="4" borderId="37" xfId="0" applyNumberFormat="1" applyFont="1" applyFill="1" applyBorder="1" applyAlignment="1" applyProtection="1">
      <alignment horizontal="center" vertical="top" wrapText="1"/>
      <protection locked="0"/>
    </xf>
    <xf numFmtId="1" fontId="5" fillId="4" borderId="9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44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10" fillId="0" borderId="35" xfId="0" applyFont="1" applyBorder="1" applyAlignment="1"/>
    <xf numFmtId="0" fontId="10" fillId="0" borderId="0" xfId="0" applyFont="1" applyAlignment="1"/>
    <xf numFmtId="0" fontId="10" fillId="0" borderId="0" xfId="0" applyFont="1" applyBorder="1" applyAlignment="1"/>
    <xf numFmtId="1" fontId="5" fillId="4" borderId="46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37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38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17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36" xfId="0" applyNumberFormat="1" applyFont="1" applyFill="1" applyBorder="1" applyAlignment="1" applyProtection="1">
      <alignment horizontal="center" vertical="center"/>
      <protection locked="0"/>
    </xf>
    <xf numFmtId="1" fontId="9" fillId="4" borderId="15" xfId="0" applyNumberFormat="1" applyFont="1" applyFill="1" applyBorder="1" applyAlignment="1" applyProtection="1">
      <alignment horizontal="center" vertical="center"/>
      <protection locked="0"/>
    </xf>
    <xf numFmtId="1" fontId="9" fillId="4" borderId="12" xfId="0" applyNumberFormat="1" applyFont="1" applyFill="1" applyBorder="1" applyAlignment="1" applyProtection="1">
      <alignment horizontal="center" vertical="center"/>
      <protection locked="0"/>
    </xf>
    <xf numFmtId="1" fontId="9" fillId="4" borderId="9" xfId="0" applyNumberFormat="1" applyFont="1" applyFill="1" applyBorder="1" applyAlignment="1" applyProtection="1">
      <alignment horizontal="center" vertical="center"/>
      <protection locked="0"/>
    </xf>
    <xf numFmtId="1" fontId="9" fillId="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top" wrapText="1"/>
    </xf>
    <xf numFmtId="1" fontId="5" fillId="2" borderId="48" xfId="0" applyNumberFormat="1" applyFont="1" applyFill="1" applyBorder="1" applyAlignment="1">
      <alignment horizontal="center" vertical="center" wrapText="1"/>
    </xf>
    <xf numFmtId="1" fontId="5" fillId="2" borderId="36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10" fillId="4" borderId="9" xfId="0" applyNumberFormat="1" applyFont="1" applyFill="1" applyBorder="1" applyAlignment="1" applyProtection="1">
      <alignment horizontal="center"/>
      <protection locked="0"/>
    </xf>
    <xf numFmtId="1" fontId="5" fillId="4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3" fillId="0" borderId="0" xfId="0" applyFont="1"/>
    <xf numFmtId="0" fontId="5" fillId="0" borderId="32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4" borderId="51" xfId="0" applyFont="1" applyFill="1" applyBorder="1" applyAlignment="1" applyProtection="1">
      <alignment horizontal="center" vertical="center" wrapText="1"/>
      <protection locked="0"/>
    </xf>
    <xf numFmtId="0" fontId="5" fillId="4" borderId="52" xfId="0" applyFont="1" applyFill="1" applyBorder="1" applyAlignment="1" applyProtection="1">
      <alignment horizontal="center" vertical="center" wrapText="1"/>
      <protection locked="0"/>
    </xf>
    <xf numFmtId="0" fontId="5" fillId="4" borderId="53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wrapText="1"/>
    </xf>
    <xf numFmtId="1" fontId="5" fillId="4" borderId="14" xfId="0" applyNumberFormat="1" applyFont="1" applyFill="1" applyBorder="1" applyAlignment="1" applyProtection="1">
      <alignment horizontal="center" vertical="top" wrapText="1"/>
      <protection locked="0"/>
    </xf>
    <xf numFmtId="1" fontId="5" fillId="4" borderId="17" xfId="0" applyNumberFormat="1" applyFont="1" applyFill="1" applyBorder="1" applyAlignment="1" applyProtection="1">
      <alignment horizontal="center" vertical="top" wrapText="1"/>
      <protection locked="0"/>
    </xf>
    <xf numFmtId="1" fontId="5" fillId="4" borderId="54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32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5" fillId="4" borderId="32" xfId="0" applyFont="1" applyFill="1" applyBorder="1" applyAlignment="1" applyProtection="1">
      <alignment horizontal="center" vertical="center" wrapText="1"/>
      <protection locked="0"/>
    </xf>
    <xf numFmtId="0" fontId="5" fillId="4" borderId="55" xfId="0" applyFont="1" applyFill="1" applyBorder="1" applyAlignment="1" applyProtection="1">
      <alignment horizontal="center" vertical="center" wrapText="1"/>
      <protection locked="0"/>
    </xf>
    <xf numFmtId="0" fontId="5" fillId="4" borderId="38" xfId="0" applyFont="1" applyFill="1" applyBorder="1" applyAlignment="1" applyProtection="1">
      <alignment horizontal="center" vertical="center" wrapText="1"/>
      <protection locked="0"/>
    </xf>
    <xf numFmtId="0" fontId="5" fillId="4" borderId="37" xfId="0" applyFont="1" applyFill="1" applyBorder="1" applyAlignment="1" applyProtection="1">
      <alignment horizontal="center" vertical="center" wrapText="1"/>
      <protection locked="0"/>
    </xf>
    <xf numFmtId="0" fontId="5" fillId="4" borderId="54" xfId="0" applyFont="1" applyFill="1" applyBorder="1" applyAlignment="1" applyProtection="1">
      <alignment horizontal="center" vertical="center" wrapText="1"/>
      <protection locked="0"/>
    </xf>
    <xf numFmtId="1" fontId="5" fillId="4" borderId="56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57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58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59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5" fillId="5" borderId="61" xfId="1" applyFont="1" applyFill="1" applyBorder="1" applyAlignment="1">
      <alignment horizontal="left" vertical="center" wrapText="1"/>
    </xf>
    <xf numFmtId="0" fontId="9" fillId="5" borderId="61" xfId="1" applyFont="1" applyFill="1" applyBorder="1" applyAlignment="1">
      <alignment horizontal="left" vertical="center" wrapText="1"/>
    </xf>
    <xf numFmtId="0" fontId="15" fillId="0" borderId="61" xfId="1" applyFont="1" applyFill="1" applyBorder="1" applyAlignment="1">
      <alignment horizontal="left" vertical="center" wrapText="1"/>
    </xf>
    <xf numFmtId="0" fontId="5" fillId="3" borderId="16" xfId="0" applyFont="1" applyFill="1" applyBorder="1" applyAlignment="1"/>
    <xf numFmtId="1" fontId="14" fillId="0" borderId="0" xfId="0" applyNumberFormat="1" applyFont="1" applyFill="1"/>
    <xf numFmtId="0" fontId="16" fillId="0" borderId="3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0" xfId="0" applyFont="1"/>
    <xf numFmtId="0" fontId="16" fillId="0" borderId="40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18" xfId="0" applyFont="1" applyBorder="1" applyAlignment="1">
      <alignment horizontal="left" vertical="top" wrapText="1" indent="1"/>
    </xf>
    <xf numFmtId="0" fontId="9" fillId="0" borderId="63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 wrapText="1" indent="1"/>
    </xf>
    <xf numFmtId="0" fontId="9" fillId="0" borderId="4" xfId="0" applyFont="1" applyBorder="1" applyAlignment="1">
      <alignment horizontal="left" vertical="top" wrapText="1" indent="2"/>
    </xf>
    <xf numFmtId="0" fontId="9" fillId="0" borderId="4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0" fillId="0" borderId="0" xfId="0" applyFont="1"/>
    <xf numFmtId="0" fontId="16" fillId="0" borderId="40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6" fillId="0" borderId="51" xfId="0" applyFont="1" applyBorder="1" applyAlignment="1">
      <alignment horizontal="center" wrapText="1"/>
    </xf>
    <xf numFmtId="0" fontId="16" fillId="0" borderId="52" xfId="0" applyFont="1" applyBorder="1" applyAlignment="1">
      <alignment horizontal="center" wrapText="1"/>
    </xf>
    <xf numFmtId="0" fontId="16" fillId="0" borderId="53" xfId="0" applyFont="1" applyBorder="1" applyAlignment="1">
      <alignment horizontal="center" wrapText="1"/>
    </xf>
    <xf numFmtId="164" fontId="0" fillId="0" borderId="0" xfId="0" applyNumberFormat="1" applyProtection="1">
      <protection hidden="1"/>
    </xf>
    <xf numFmtId="0" fontId="7" fillId="0" borderId="64" xfId="0" applyFont="1" applyBorder="1" applyAlignment="1">
      <alignment vertical="top" wrapText="1"/>
    </xf>
    <xf numFmtId="1" fontId="16" fillId="6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5" fillId="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/>
    <xf numFmtId="0" fontId="17" fillId="0" borderId="0" xfId="0" applyFont="1" applyProtection="1"/>
    <xf numFmtId="0" fontId="17" fillId="0" borderId="0" xfId="0" applyFont="1"/>
    <xf numFmtId="0" fontId="18" fillId="0" borderId="0" xfId="0" applyFont="1"/>
    <xf numFmtId="164" fontId="9" fillId="0" borderId="0" xfId="0" applyNumberFormat="1" applyFont="1" applyProtection="1">
      <protection hidden="1"/>
    </xf>
    <xf numFmtId="0" fontId="5" fillId="0" borderId="66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1" fontId="5" fillId="4" borderId="67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top" wrapText="1"/>
    </xf>
    <xf numFmtId="1" fontId="0" fillId="0" borderId="0" xfId="0" applyNumberFormat="1"/>
    <xf numFmtId="1" fontId="5" fillId="0" borderId="0" xfId="0" applyNumberFormat="1" applyFont="1" applyAlignment="1">
      <alignment horizontal="center"/>
    </xf>
    <xf numFmtId="0" fontId="7" fillId="0" borderId="33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center" wrapText="1"/>
    </xf>
    <xf numFmtId="1" fontId="0" fillId="0" borderId="3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0" fillId="0" borderId="0" xfId="0" applyFont="1" applyProtection="1"/>
    <xf numFmtId="0" fontId="0" fillId="0" borderId="0" xfId="0" applyProtection="1"/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1" fontId="5" fillId="2" borderId="23" xfId="0" applyNumberFormat="1" applyFont="1" applyFill="1" applyBorder="1" applyAlignment="1" applyProtection="1">
      <alignment horizontal="center" vertical="center" wrapText="1"/>
    </xf>
    <xf numFmtId="1" fontId="5" fillId="2" borderId="10" xfId="0" applyNumberFormat="1" applyFont="1" applyFill="1" applyBorder="1" applyAlignment="1" applyProtection="1">
      <alignment horizontal="center" vertical="center" wrapText="1"/>
    </xf>
    <xf numFmtId="1" fontId="5" fillId="2" borderId="17" xfId="0" applyNumberFormat="1" applyFont="1" applyFill="1" applyBorder="1" applyAlignment="1" applyProtection="1">
      <alignment horizontal="center" vertical="center" wrapText="1"/>
    </xf>
    <xf numFmtId="1" fontId="9" fillId="6" borderId="36" xfId="0" applyNumberFormat="1" applyFont="1" applyFill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 wrapText="1"/>
    </xf>
    <xf numFmtId="1" fontId="5" fillId="2" borderId="12" xfId="0" applyNumberFormat="1" applyFont="1" applyFill="1" applyBorder="1" applyAlignment="1" applyProtection="1">
      <alignment horizontal="center" vertical="center" wrapText="1"/>
    </xf>
    <xf numFmtId="1" fontId="5" fillId="2" borderId="26" xfId="0" applyNumberFormat="1" applyFont="1" applyFill="1" applyBorder="1" applyAlignment="1" applyProtection="1">
      <alignment horizontal="center" vertical="center" wrapText="1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5" fillId="0" borderId="68" xfId="0" applyFont="1" applyBorder="1" applyAlignment="1">
      <alignment horizontal="center" vertical="top" wrapText="1"/>
    </xf>
    <xf numFmtId="1" fontId="5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6" fillId="0" borderId="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 applyProtection="1">
      <alignment horizontal="center" vertical="center" wrapText="1"/>
      <protection locked="0"/>
    </xf>
    <xf numFmtId="0" fontId="5" fillId="8" borderId="9" xfId="0" applyFont="1" applyFill="1" applyBorder="1" applyAlignment="1" applyProtection="1">
      <alignment horizontal="center" vertical="center" wrapText="1"/>
      <protection locked="0"/>
    </xf>
    <xf numFmtId="49" fontId="1" fillId="4" borderId="9" xfId="0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ill="1"/>
    <xf numFmtId="1" fontId="14" fillId="9" borderId="0" xfId="0" applyNumberFormat="1" applyFon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" fontId="0" fillId="0" borderId="9" xfId="0" applyNumberFormat="1" applyBorder="1" applyAlignment="1">
      <alignment horizontal="center"/>
    </xf>
    <xf numFmtId="1" fontId="14" fillId="9" borderId="9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1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2" fillId="0" borderId="0" xfId="0" applyFont="1"/>
    <xf numFmtId="0" fontId="23" fillId="10" borderId="21" xfId="0" applyFont="1" applyFill="1" applyBorder="1" applyAlignment="1"/>
    <xf numFmtId="1" fontId="0" fillId="0" borderId="36" xfId="0" applyNumberFormat="1" applyFill="1" applyBorder="1" applyAlignment="1">
      <alignment horizontal="center"/>
    </xf>
    <xf numFmtId="1" fontId="22" fillId="9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1" fontId="23" fillId="0" borderId="39" xfId="0" applyNumberFormat="1" applyFont="1" applyFill="1" applyBorder="1" applyAlignment="1" applyProtection="1">
      <protection locked="0"/>
    </xf>
    <xf numFmtId="0" fontId="9" fillId="0" borderId="4" xfId="0" applyFont="1" applyBorder="1" applyAlignment="1" applyProtection="1">
      <alignment horizontal="left" wrapText="1" indent="3"/>
    </xf>
    <xf numFmtId="0" fontId="9" fillId="0" borderId="4" xfId="0" applyFont="1" applyBorder="1" applyAlignment="1" applyProtection="1">
      <alignment horizontal="left" vertical="top" wrapText="1" indent="3"/>
    </xf>
    <xf numFmtId="0" fontId="9" fillId="0" borderId="4" xfId="0" applyFont="1" applyBorder="1" applyAlignment="1" applyProtection="1">
      <alignment horizontal="left" vertical="top" wrapText="1" indent="1"/>
    </xf>
    <xf numFmtId="0" fontId="5" fillId="4" borderId="26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left" vertical="top" wrapText="1" indent="3"/>
    </xf>
    <xf numFmtId="0" fontId="9" fillId="0" borderId="63" xfId="0" applyFont="1" applyBorder="1" applyAlignment="1" applyProtection="1">
      <alignment vertical="top" wrapText="1"/>
    </xf>
    <xf numFmtId="0" fontId="9" fillId="0" borderId="18" xfId="0" applyFont="1" applyBorder="1" applyAlignment="1" applyProtection="1">
      <alignment horizontal="left" vertical="top" wrapText="1" indent="1"/>
    </xf>
    <xf numFmtId="0" fontId="9" fillId="0" borderId="4" xfId="0" applyFont="1" applyBorder="1" applyAlignment="1" applyProtection="1">
      <alignment horizontal="left" vertical="top" wrapText="1" indent="2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 vertical="top" wrapText="1" indent="2"/>
    </xf>
    <xf numFmtId="0" fontId="5" fillId="2" borderId="51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1" fontId="5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7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5" fillId="0" borderId="6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11" borderId="26" xfId="0" applyFont="1" applyFill="1" applyBorder="1" applyAlignment="1" applyProtection="1">
      <alignment horizontal="center" vertical="center" wrapText="1"/>
    </xf>
    <xf numFmtId="0" fontId="5" fillId="11" borderId="9" xfId="0" applyFont="1" applyFill="1" applyBorder="1" applyAlignment="1" applyProtection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7" xfId="0" applyFont="1" applyFill="1" applyBorder="1" applyAlignment="1" applyProtection="1">
      <alignment horizontal="center" vertical="center" wrapText="1"/>
    </xf>
    <xf numFmtId="1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4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9" fillId="0" borderId="18" xfId="0" applyFont="1" applyBorder="1" applyAlignment="1">
      <alignment vertical="top" wrapText="1"/>
    </xf>
    <xf numFmtId="0" fontId="9" fillId="0" borderId="4" xfId="0" applyFont="1" applyBorder="1" applyAlignment="1" applyProtection="1">
      <alignment wrapText="1"/>
    </xf>
    <xf numFmtId="0" fontId="9" fillId="0" borderId="4" xfId="0" applyFont="1" applyBorder="1" applyAlignment="1" applyProtection="1">
      <alignment vertical="top" wrapText="1"/>
    </xf>
    <xf numFmtId="0" fontId="9" fillId="0" borderId="18" xfId="0" applyFont="1" applyBorder="1" applyAlignment="1" applyProtection="1">
      <alignment vertical="top" wrapText="1"/>
    </xf>
    <xf numFmtId="0" fontId="9" fillId="0" borderId="4" xfId="0" applyFont="1" applyBorder="1" applyAlignment="1" applyProtection="1">
      <alignment vertical="center" wrapText="1"/>
    </xf>
    <xf numFmtId="0" fontId="0" fillId="0" borderId="0" xfId="0" applyFont="1" applyAlignment="1"/>
    <xf numFmtId="1" fontId="0" fillId="13" borderId="0" xfId="0" applyNumberFormat="1" applyFill="1" applyAlignment="1">
      <alignment horizontal="center"/>
    </xf>
    <xf numFmtId="0" fontId="0" fillId="13" borderId="0" xfId="0" applyFill="1"/>
    <xf numFmtId="0" fontId="25" fillId="0" borderId="0" xfId="0" applyFont="1" applyFill="1"/>
    <xf numFmtId="0" fontId="25" fillId="0" borderId="0" xfId="0" applyFont="1"/>
    <xf numFmtId="0" fontId="25" fillId="7" borderId="0" xfId="0" applyFont="1" applyFill="1" applyAlignment="1"/>
    <xf numFmtId="0" fontId="0" fillId="14" borderId="0" xfId="0" applyFont="1" applyFill="1"/>
    <xf numFmtId="0" fontId="0" fillId="14" borderId="0" xfId="0" applyFill="1"/>
    <xf numFmtId="0" fontId="17" fillId="0" borderId="0" xfId="0" applyFont="1" applyAlignment="1" applyProtection="1">
      <alignment horizontal="center"/>
    </xf>
    <xf numFmtId="0" fontId="26" fillId="15" borderId="0" xfId="0" applyFont="1" applyFill="1"/>
    <xf numFmtId="0" fontId="5" fillId="16" borderId="26" xfId="0" applyFont="1" applyFill="1" applyBorder="1" applyAlignment="1" applyProtection="1">
      <alignment horizontal="center" vertical="center" wrapText="1"/>
    </xf>
    <xf numFmtId="0" fontId="5" fillId="16" borderId="4" xfId="0" applyFont="1" applyFill="1" applyBorder="1" applyAlignment="1" applyProtection="1">
      <alignment horizontal="center" vertical="center" wrapText="1"/>
    </xf>
    <xf numFmtId="0" fontId="5" fillId="16" borderId="9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top" wrapText="1"/>
      <protection locked="0"/>
    </xf>
    <xf numFmtId="0" fontId="5" fillId="4" borderId="71" xfId="0" applyFont="1" applyFill="1" applyBorder="1" applyAlignment="1" applyProtection="1">
      <alignment horizontal="center" vertical="top" wrapText="1"/>
      <protection locked="0"/>
    </xf>
    <xf numFmtId="0" fontId="5" fillId="4" borderId="5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72" xfId="0" applyFont="1" applyBorder="1" applyAlignment="1">
      <alignment horizontal="left" vertical="top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73" xfId="0" applyFont="1" applyFill="1" applyBorder="1" applyAlignment="1" applyProtection="1">
      <alignment horizontal="center" vertical="center" wrapText="1"/>
      <protection locked="0"/>
    </xf>
    <xf numFmtId="0" fontId="5" fillId="4" borderId="37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left" wrapText="1"/>
    </xf>
    <xf numFmtId="0" fontId="6" fillId="0" borderId="70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55" xfId="0" applyFont="1" applyBorder="1" applyAlignment="1">
      <alignment horizontal="left" wrapText="1"/>
    </xf>
    <xf numFmtId="0" fontId="6" fillId="0" borderId="3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wrapText="1"/>
    </xf>
    <xf numFmtId="0" fontId="6" fillId="0" borderId="54" xfId="0" applyFont="1" applyBorder="1" applyAlignment="1">
      <alignment wrapText="1"/>
    </xf>
    <xf numFmtId="0" fontId="7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left" wrapText="1" indent="1"/>
    </xf>
    <xf numFmtId="0" fontId="6" fillId="3" borderId="37" xfId="0" applyFont="1" applyFill="1" applyBorder="1" applyAlignment="1" applyProtection="1">
      <alignment horizontal="left" wrapText="1" indent="1"/>
    </xf>
    <xf numFmtId="0" fontId="7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top" wrapText="1"/>
    </xf>
    <xf numFmtId="0" fontId="5" fillId="0" borderId="74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4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9" fillId="0" borderId="64" xfId="0" applyFont="1" applyBorder="1" applyAlignment="1">
      <alignment horizontal="center" wrapText="1"/>
    </xf>
    <xf numFmtId="0" fontId="9" fillId="0" borderId="75" xfId="0" applyFont="1" applyBorder="1" applyAlignment="1">
      <alignment horizontal="center" wrapText="1"/>
    </xf>
    <xf numFmtId="0" fontId="9" fillId="0" borderId="69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0" fillId="18" borderId="73" xfId="0" applyFill="1" applyBorder="1" applyAlignment="1">
      <alignment horizontal="center" vertical="center" wrapText="1"/>
    </xf>
    <xf numFmtId="0" fontId="0" fillId="18" borderId="37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73" xfId="0" applyFill="1" applyBorder="1" applyAlignment="1">
      <alignment horizontal="center" vertical="center" wrapText="1"/>
    </xf>
    <xf numFmtId="0" fontId="0" fillId="12" borderId="37" xfId="0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4" fillId="17" borderId="75" xfId="0" applyFont="1" applyFill="1" applyBorder="1" applyAlignment="1">
      <alignment horizontal="center" vertical="center" wrapText="1"/>
    </xf>
    <xf numFmtId="0" fontId="24" fillId="17" borderId="69" xfId="0" applyFont="1" applyFill="1" applyBorder="1" applyAlignment="1">
      <alignment horizontal="center" vertical="center" wrapText="1"/>
    </xf>
    <xf numFmtId="0" fontId="24" fillId="17" borderId="43" xfId="0" applyFont="1" applyFill="1" applyBorder="1" applyAlignment="1">
      <alignment horizontal="center" vertical="center" wrapText="1"/>
    </xf>
    <xf numFmtId="0" fontId="24" fillId="17" borderId="45" xfId="0" applyFont="1" applyFill="1" applyBorder="1" applyAlignment="1">
      <alignment horizontal="center" vertical="center" wrapText="1"/>
    </xf>
    <xf numFmtId="0" fontId="24" fillId="17" borderId="0" xfId="0" applyFont="1" applyFill="1" applyBorder="1" applyAlignment="1">
      <alignment horizontal="center" vertical="center" wrapText="1"/>
    </xf>
    <xf numFmtId="0" fontId="24" fillId="17" borderId="41" xfId="0" applyFont="1" applyFill="1" applyBorder="1" applyAlignment="1">
      <alignment horizontal="center" vertical="center" wrapText="1"/>
    </xf>
    <xf numFmtId="0" fontId="24" fillId="17" borderId="63" xfId="0" applyFont="1" applyFill="1" applyBorder="1" applyAlignment="1">
      <alignment horizontal="center" vertical="center" wrapText="1"/>
    </xf>
    <xf numFmtId="0" fontId="24" fillId="17" borderId="72" xfId="0" applyFont="1" applyFill="1" applyBorder="1" applyAlignment="1">
      <alignment horizontal="center" vertical="center" wrapText="1"/>
    </xf>
    <xf numFmtId="0" fontId="24" fillId="17" borderId="58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center" wrapText="1"/>
    </xf>
    <xf numFmtId="0" fontId="21" fillId="0" borderId="43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5" fillId="0" borderId="74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0" borderId="33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9" fillId="0" borderId="9" xfId="0" applyFont="1" applyBorder="1" applyAlignment="1" applyProtection="1">
      <alignment horizontal="left" vertical="center" wrapText="1"/>
    </xf>
    <xf numFmtId="0" fontId="20" fillId="0" borderId="9" xfId="0" applyFont="1" applyBorder="1" applyAlignment="1" applyProtection="1">
      <alignment vertical="center"/>
    </xf>
    <xf numFmtId="0" fontId="5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0" fillId="0" borderId="7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5" fillId="0" borderId="47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0" fillId="0" borderId="74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6" fillId="0" borderId="47" xfId="0" applyFont="1" applyBorder="1" applyAlignment="1">
      <alignment horizontal="left" vertical="center" wrapText="1"/>
    </xf>
    <xf numFmtId="0" fontId="0" fillId="0" borderId="74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49" fontId="9" fillId="0" borderId="0" xfId="0" applyNumberFormat="1" applyFont="1" applyAlignment="1">
      <alignment horizontal="left" wrapText="1"/>
    </xf>
    <xf numFmtId="0" fontId="10" fillId="0" borderId="35" xfId="0" applyFont="1" applyBorder="1" applyAlignment="1"/>
    <xf numFmtId="0" fontId="0" fillId="0" borderId="0" xfId="0" applyAlignment="1"/>
    <xf numFmtId="2" fontId="5" fillId="0" borderId="47" xfId="0" applyNumberFormat="1" applyFont="1" applyFill="1" applyBorder="1" applyAlignment="1">
      <alignment horizontal="left" vertical="center" wrapText="1"/>
    </xf>
    <xf numFmtId="2" fontId="0" fillId="0" borderId="74" xfId="0" applyNumberFormat="1" applyFont="1" applyFill="1" applyBorder="1" applyAlignment="1">
      <alignment vertical="center" wrapText="1"/>
    </xf>
    <xf numFmtId="2" fontId="0" fillId="0" borderId="48" xfId="0" applyNumberFormat="1" applyFont="1" applyFill="1" applyBorder="1" applyAlignment="1">
      <alignment vertical="center" wrapText="1"/>
    </xf>
    <xf numFmtId="0" fontId="4" fillId="12" borderId="0" xfId="0" applyFont="1" applyFill="1" applyAlignment="1" applyProtection="1">
      <alignment horizontal="center" vertical="center" wrapText="1"/>
      <protection hidden="1"/>
    </xf>
    <xf numFmtId="0" fontId="5" fillId="0" borderId="3" xfId="0" applyFont="1" applyBorder="1" applyAlignment="1">
      <alignment horizontal="left" vertical="center" wrapText="1"/>
    </xf>
    <xf numFmtId="0" fontId="0" fillId="0" borderId="6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76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7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1" fontId="22" fillId="12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3"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19</xdr:row>
      <xdr:rowOff>0</xdr:rowOff>
    </xdr:from>
    <xdr:to>
      <xdr:col>1</xdr:col>
      <xdr:colOff>314325</xdr:colOff>
      <xdr:row>19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81000" y="6953250"/>
          <a:ext cx="17430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0" rIns="91440" bIns="10800" anchor="t" upright="1"/>
        <a:lstStyle/>
        <a:p>
          <a:pPr algn="l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ФОРМА №131</a:t>
          </a:r>
          <a:endParaRPr lang="ru-RU" sz="1300" b="1" i="0" u="none" strike="noStrike" baseline="0">
            <a:solidFill>
              <a:srgbClr val="000000"/>
            </a:solidFill>
            <a:latin typeface="Cambria"/>
          </a:endParaRPr>
        </a:p>
        <a:p>
          <a:pPr algn="l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ru-RU" sz="1300" b="1" i="0" u="none" strike="noStrike" baseline="0">
            <a:solidFill>
              <a:srgbClr val="000000"/>
            </a:solidFill>
            <a:latin typeface="Cambria"/>
          </a:endParaRPr>
        </a:p>
        <a:p>
          <a:pPr algn="l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ru-RU" sz="1300" b="1" i="0" u="none" strike="noStrike" baseline="0">
            <a:solidFill>
              <a:srgbClr val="000000"/>
            </a:solidFill>
            <a:latin typeface="Cambria"/>
          </a:endParaRPr>
        </a:p>
        <a:p>
          <a:pPr algn="l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A64"/>
  <sheetViews>
    <sheetView workbookViewId="0">
      <selection activeCell="A2" sqref="A2:A64"/>
    </sheetView>
  </sheetViews>
  <sheetFormatPr defaultRowHeight="15" x14ac:dyDescent="0.25"/>
  <cols>
    <col min="1" max="1" width="44.5703125" customWidth="1"/>
  </cols>
  <sheetData>
    <row r="2" spans="1:1" x14ac:dyDescent="0.25">
      <c r="A2" s="156" t="s">
        <v>355</v>
      </c>
    </row>
    <row r="3" spans="1:1" x14ac:dyDescent="0.25">
      <c r="A3" s="157" t="s">
        <v>356</v>
      </c>
    </row>
    <row r="4" spans="1:1" x14ac:dyDescent="0.25">
      <c r="A4" s="156" t="s">
        <v>357</v>
      </c>
    </row>
    <row r="5" spans="1:1" x14ac:dyDescent="0.25">
      <c r="A5" s="156" t="s">
        <v>358</v>
      </c>
    </row>
    <row r="6" spans="1:1" x14ac:dyDescent="0.25">
      <c r="A6" s="158" t="s">
        <v>359</v>
      </c>
    </row>
    <row r="7" spans="1:1" x14ac:dyDescent="0.25">
      <c r="A7" s="158" t="s">
        <v>360</v>
      </c>
    </row>
    <row r="8" spans="1:1" x14ac:dyDescent="0.25">
      <c r="A8" s="156" t="s">
        <v>361</v>
      </c>
    </row>
    <row r="9" spans="1:1" x14ac:dyDescent="0.25">
      <c r="A9" s="156" t="s">
        <v>362</v>
      </c>
    </row>
    <row r="10" spans="1:1" x14ac:dyDescent="0.25">
      <c r="A10" s="156" t="s">
        <v>363</v>
      </c>
    </row>
    <row r="11" spans="1:1" x14ac:dyDescent="0.25">
      <c r="A11" s="156" t="s">
        <v>364</v>
      </c>
    </row>
    <row r="12" spans="1:1" x14ac:dyDescent="0.25">
      <c r="A12" s="156" t="s">
        <v>365</v>
      </c>
    </row>
    <row r="13" spans="1:1" x14ac:dyDescent="0.25">
      <c r="A13" s="156" t="s">
        <v>366</v>
      </c>
    </row>
    <row r="14" spans="1:1" x14ac:dyDescent="0.25">
      <c r="A14" s="156" t="s">
        <v>367</v>
      </c>
    </row>
    <row r="15" spans="1:1" x14ac:dyDescent="0.25">
      <c r="A15" s="156" t="s">
        <v>368</v>
      </c>
    </row>
    <row r="16" spans="1:1" x14ac:dyDescent="0.25">
      <c r="A16" s="156" t="s">
        <v>369</v>
      </c>
    </row>
    <row r="17" spans="1:1" x14ac:dyDescent="0.25">
      <c r="A17" s="156" t="s">
        <v>370</v>
      </c>
    </row>
    <row r="18" spans="1:1" x14ac:dyDescent="0.25">
      <c r="A18" s="156" t="s">
        <v>371</v>
      </c>
    </row>
    <row r="19" spans="1:1" x14ac:dyDescent="0.25">
      <c r="A19" s="156" t="s">
        <v>372</v>
      </c>
    </row>
    <row r="20" spans="1:1" x14ac:dyDescent="0.25">
      <c r="A20" s="156" t="s">
        <v>373</v>
      </c>
    </row>
    <row r="21" spans="1:1" x14ac:dyDescent="0.25">
      <c r="A21" s="156" t="s">
        <v>374</v>
      </c>
    </row>
    <row r="22" spans="1:1" x14ac:dyDescent="0.25">
      <c r="A22" s="156" t="s">
        <v>375</v>
      </c>
    </row>
    <row r="23" spans="1:1" x14ac:dyDescent="0.25">
      <c r="A23" s="156" t="s">
        <v>376</v>
      </c>
    </row>
    <row r="24" spans="1:1" ht="30" x14ac:dyDescent="0.25">
      <c r="A24" s="156" t="s">
        <v>377</v>
      </c>
    </row>
    <row r="25" spans="1:1" x14ac:dyDescent="0.25">
      <c r="A25" s="156" t="s">
        <v>378</v>
      </c>
    </row>
    <row r="26" spans="1:1" x14ac:dyDescent="0.25">
      <c r="A26" s="156" t="s">
        <v>379</v>
      </c>
    </row>
    <row r="27" spans="1:1" x14ac:dyDescent="0.25">
      <c r="A27" s="156" t="s">
        <v>380</v>
      </c>
    </row>
    <row r="28" spans="1:1" x14ac:dyDescent="0.25">
      <c r="A28" s="156" t="s">
        <v>381</v>
      </c>
    </row>
    <row r="29" spans="1:1" x14ac:dyDescent="0.25">
      <c r="A29" s="156" t="s">
        <v>382</v>
      </c>
    </row>
    <row r="30" spans="1:1" x14ac:dyDescent="0.25">
      <c r="A30" s="156" t="s">
        <v>383</v>
      </c>
    </row>
    <row r="31" spans="1:1" x14ac:dyDescent="0.25">
      <c r="A31" s="158" t="s">
        <v>384</v>
      </c>
    </row>
    <row r="32" spans="1:1" x14ac:dyDescent="0.25">
      <c r="A32" s="156" t="s">
        <v>385</v>
      </c>
    </row>
    <row r="33" spans="1:1" x14ac:dyDescent="0.25">
      <c r="A33" s="156" t="s">
        <v>386</v>
      </c>
    </row>
    <row r="34" spans="1:1" ht="30" x14ac:dyDescent="0.25">
      <c r="A34" s="156" t="s">
        <v>387</v>
      </c>
    </row>
    <row r="35" spans="1:1" x14ac:dyDescent="0.25">
      <c r="A35" s="156" t="s">
        <v>388</v>
      </c>
    </row>
    <row r="36" spans="1:1" x14ac:dyDescent="0.25">
      <c r="A36" s="156" t="s">
        <v>389</v>
      </c>
    </row>
    <row r="37" spans="1:1" x14ac:dyDescent="0.25">
      <c r="A37" s="156" t="s">
        <v>390</v>
      </c>
    </row>
    <row r="38" spans="1:1" x14ac:dyDescent="0.25">
      <c r="A38" s="156" t="s">
        <v>391</v>
      </c>
    </row>
    <row r="39" spans="1:1" x14ac:dyDescent="0.25">
      <c r="A39" s="156" t="s">
        <v>392</v>
      </c>
    </row>
    <row r="40" spans="1:1" x14ac:dyDescent="0.25">
      <c r="A40" s="157" t="s">
        <v>393</v>
      </c>
    </row>
    <row r="41" spans="1:1" x14ac:dyDescent="0.25">
      <c r="A41" s="156" t="s">
        <v>394</v>
      </c>
    </row>
    <row r="42" spans="1:1" ht="30" x14ac:dyDescent="0.25">
      <c r="A42" s="156" t="s">
        <v>395</v>
      </c>
    </row>
    <row r="43" spans="1:1" x14ac:dyDescent="0.25">
      <c r="A43" s="156" t="s">
        <v>396</v>
      </c>
    </row>
    <row r="44" spans="1:1" ht="30" x14ac:dyDescent="0.25">
      <c r="A44" s="156" t="s">
        <v>397</v>
      </c>
    </row>
    <row r="45" spans="1:1" x14ac:dyDescent="0.25">
      <c r="A45" s="156" t="s">
        <v>398</v>
      </c>
    </row>
    <row r="46" spans="1:1" x14ac:dyDescent="0.25">
      <c r="A46" s="156" t="s">
        <v>399</v>
      </c>
    </row>
    <row r="47" spans="1:1" x14ac:dyDescent="0.25">
      <c r="A47" s="156" t="s">
        <v>400</v>
      </c>
    </row>
    <row r="48" spans="1:1" x14ac:dyDescent="0.25">
      <c r="A48" s="156" t="s">
        <v>401</v>
      </c>
    </row>
    <row r="49" spans="1:1" x14ac:dyDescent="0.25">
      <c r="A49" s="156" t="s">
        <v>402</v>
      </c>
    </row>
    <row r="50" spans="1:1" x14ac:dyDescent="0.25">
      <c r="A50" s="156" t="s">
        <v>403</v>
      </c>
    </row>
    <row r="51" spans="1:1" x14ac:dyDescent="0.25">
      <c r="A51" s="158" t="s">
        <v>404</v>
      </c>
    </row>
    <row r="52" spans="1:1" ht="30" x14ac:dyDescent="0.25">
      <c r="A52" s="156" t="s">
        <v>405</v>
      </c>
    </row>
    <row r="53" spans="1:1" x14ac:dyDescent="0.25">
      <c r="A53" s="156" t="s">
        <v>406</v>
      </c>
    </row>
    <row r="54" spans="1:1" x14ac:dyDescent="0.25">
      <c r="A54" s="156" t="s">
        <v>407</v>
      </c>
    </row>
    <row r="55" spans="1:1" ht="30" x14ac:dyDescent="0.25">
      <c r="A55" s="156" t="s">
        <v>408</v>
      </c>
    </row>
    <row r="56" spans="1:1" x14ac:dyDescent="0.25">
      <c r="A56" s="156" t="s">
        <v>409</v>
      </c>
    </row>
    <row r="57" spans="1:1" x14ac:dyDescent="0.25">
      <c r="A57" s="158" t="s">
        <v>410</v>
      </c>
    </row>
    <row r="58" spans="1:1" x14ac:dyDescent="0.25">
      <c r="A58" s="158" t="s">
        <v>411</v>
      </c>
    </row>
    <row r="59" spans="1:1" x14ac:dyDescent="0.25">
      <c r="A59" s="156" t="s">
        <v>412</v>
      </c>
    </row>
    <row r="60" spans="1:1" ht="30" x14ac:dyDescent="0.25">
      <c r="A60" s="156" t="s">
        <v>413</v>
      </c>
    </row>
    <row r="61" spans="1:1" x14ac:dyDescent="0.25">
      <c r="A61" s="156" t="s">
        <v>414</v>
      </c>
    </row>
    <row r="62" spans="1:1" x14ac:dyDescent="0.25">
      <c r="A62" s="156" t="s">
        <v>415</v>
      </c>
    </row>
    <row r="63" spans="1:1" x14ac:dyDescent="0.25">
      <c r="A63" s="158" t="s">
        <v>416</v>
      </c>
    </row>
    <row r="64" spans="1:1" ht="30" x14ac:dyDescent="0.25">
      <c r="A64" s="156" t="s">
        <v>417</v>
      </c>
    </row>
  </sheetData>
  <sheetProtection password="DB70" sheet="1" objects="1" scenarios="1" sort="0" autoFilter="0"/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50"/>
  <sheetViews>
    <sheetView topLeftCell="A28" zoomScale="90" zoomScaleNormal="90" workbookViewId="0">
      <selection activeCell="K12" sqref="K12"/>
    </sheetView>
  </sheetViews>
  <sheetFormatPr defaultRowHeight="15" x14ac:dyDescent="0.25"/>
  <cols>
    <col min="1" max="1" width="59.7109375" customWidth="1"/>
    <col min="3" max="8" width="10.140625" customWidth="1"/>
    <col min="9" max="9" width="9.140625" style="245"/>
    <col min="12" max="14" width="9.140625" style="245"/>
  </cols>
  <sheetData>
    <row r="1" spans="1:17" ht="33.75" customHeight="1" x14ac:dyDescent="0.25">
      <c r="A1" s="344" t="s">
        <v>24</v>
      </c>
      <c r="B1" s="344"/>
      <c r="C1" s="344"/>
      <c r="D1" s="344"/>
      <c r="E1" s="344"/>
      <c r="F1" s="344"/>
      <c r="G1" s="344"/>
      <c r="H1" s="344"/>
    </row>
    <row r="2" spans="1:17" ht="16.5" thickBot="1" x14ac:dyDescent="0.3">
      <c r="A2" s="19" t="s">
        <v>26</v>
      </c>
      <c r="B2" s="189" t="b">
        <f>Сведения!$A$1</f>
        <v>1</v>
      </c>
    </row>
    <row r="3" spans="1:17" ht="16.5" thickBot="1" x14ac:dyDescent="0.3">
      <c r="A3" s="353" t="s">
        <v>302</v>
      </c>
      <c r="B3" s="353" t="s">
        <v>3</v>
      </c>
      <c r="C3" s="351" t="s">
        <v>0</v>
      </c>
      <c r="D3" s="414"/>
      <c r="E3" s="352"/>
      <c r="F3" s="351" t="s">
        <v>1</v>
      </c>
      <c r="G3" s="414"/>
      <c r="H3" s="414"/>
      <c r="I3" s="415" t="s">
        <v>447</v>
      </c>
    </row>
    <row r="4" spans="1:17" ht="32.25" thickBot="1" x14ac:dyDescent="0.3">
      <c r="A4" s="354"/>
      <c r="B4" s="354"/>
      <c r="C4" s="4" t="s">
        <v>11</v>
      </c>
      <c r="D4" s="4" t="s">
        <v>12</v>
      </c>
      <c r="E4" s="4" t="s">
        <v>13</v>
      </c>
      <c r="F4" s="4" t="s">
        <v>11</v>
      </c>
      <c r="G4" s="4" t="s">
        <v>12</v>
      </c>
      <c r="H4" s="199" t="s">
        <v>13</v>
      </c>
      <c r="I4" s="415"/>
    </row>
    <row r="5" spans="1:17" ht="16.5" thickBot="1" x14ac:dyDescent="0.3">
      <c r="A5" s="96">
        <v>1</v>
      </c>
      <c r="B5" s="7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200">
        <v>8</v>
      </c>
      <c r="I5" s="203">
        <v>9</v>
      </c>
    </row>
    <row r="6" spans="1:17" ht="26.25" customHeight="1" x14ac:dyDescent="0.25">
      <c r="A6" s="32" t="s">
        <v>303</v>
      </c>
      <c r="B6" s="79">
        <v>1</v>
      </c>
      <c r="C6" s="101">
        <v>179</v>
      </c>
      <c r="D6" s="102">
        <v>121</v>
      </c>
      <c r="E6" s="102">
        <v>5</v>
      </c>
      <c r="F6" s="102">
        <v>126</v>
      </c>
      <c r="G6" s="102">
        <v>81</v>
      </c>
      <c r="H6" s="201">
        <v>6</v>
      </c>
      <c r="I6" s="246">
        <f>C6+D6+E6+F6+G6+H6</f>
        <v>518</v>
      </c>
      <c r="L6" s="251">
        <f t="shared" ref="L6:N9" si="0">C6+F6</f>
        <v>305</v>
      </c>
      <c r="M6" s="251">
        <f t="shared" si="0"/>
        <v>202</v>
      </c>
      <c r="N6" s="251">
        <f t="shared" si="0"/>
        <v>11</v>
      </c>
      <c r="P6" s="204"/>
    </row>
    <row r="7" spans="1:17" ht="26.25" customHeight="1" x14ac:dyDescent="0.25">
      <c r="A7" s="33" t="s">
        <v>304</v>
      </c>
      <c r="B7" s="80">
        <v>2</v>
      </c>
      <c r="C7" s="104">
        <v>46</v>
      </c>
      <c r="D7" s="105">
        <v>100</v>
      </c>
      <c r="E7" s="105">
        <v>15</v>
      </c>
      <c r="F7" s="105">
        <v>64</v>
      </c>
      <c r="G7" s="105">
        <v>149</v>
      </c>
      <c r="H7" s="202">
        <v>15</v>
      </c>
      <c r="I7" s="246">
        <f>C7+D7+E7+F7+G7+H7</f>
        <v>389</v>
      </c>
      <c r="L7" s="251">
        <f t="shared" si="0"/>
        <v>110</v>
      </c>
      <c r="M7" s="251">
        <f t="shared" si="0"/>
        <v>249</v>
      </c>
      <c r="N7" s="251">
        <f t="shared" si="0"/>
        <v>30</v>
      </c>
    </row>
    <row r="8" spans="1:17" ht="26.25" customHeight="1" x14ac:dyDescent="0.25">
      <c r="A8" s="33" t="s">
        <v>305</v>
      </c>
      <c r="B8" s="80">
        <v>3</v>
      </c>
      <c r="C8" s="104">
        <v>25</v>
      </c>
      <c r="D8" s="105">
        <v>227</v>
      </c>
      <c r="E8" s="105">
        <v>270</v>
      </c>
      <c r="F8" s="105">
        <v>10</v>
      </c>
      <c r="G8" s="105">
        <v>313</v>
      </c>
      <c r="H8" s="202">
        <v>501</v>
      </c>
      <c r="I8" s="246">
        <f>C8+D8+E8+F8+G8+H8</f>
        <v>1346</v>
      </c>
      <c r="L8" s="251">
        <f t="shared" si="0"/>
        <v>35</v>
      </c>
      <c r="M8" s="251">
        <f t="shared" si="0"/>
        <v>540</v>
      </c>
      <c r="N8" s="251">
        <f t="shared" si="0"/>
        <v>771</v>
      </c>
    </row>
    <row r="9" spans="1:17" ht="26.25" customHeight="1" x14ac:dyDescent="0.25">
      <c r="A9" s="33" t="s">
        <v>306</v>
      </c>
      <c r="B9" s="80">
        <v>4</v>
      </c>
      <c r="C9" s="104">
        <v>19</v>
      </c>
      <c r="D9" s="105">
        <v>45</v>
      </c>
      <c r="E9" s="105">
        <v>17</v>
      </c>
      <c r="F9" s="105">
        <v>11</v>
      </c>
      <c r="G9" s="105">
        <v>38</v>
      </c>
      <c r="H9" s="202">
        <v>15</v>
      </c>
      <c r="I9" s="246">
        <f>C9+D9+E9+F9+G9+H9</f>
        <v>145</v>
      </c>
      <c r="J9" t="s">
        <v>418</v>
      </c>
      <c r="L9" s="251">
        <f t="shared" si="0"/>
        <v>30</v>
      </c>
      <c r="M9" s="251">
        <f t="shared" si="0"/>
        <v>83</v>
      </c>
      <c r="N9" s="251">
        <f t="shared" si="0"/>
        <v>32</v>
      </c>
    </row>
    <row r="10" spans="1:17" ht="26.25" customHeight="1" x14ac:dyDescent="0.25">
      <c r="A10" s="33" t="s">
        <v>21</v>
      </c>
      <c r="B10" s="80">
        <v>5</v>
      </c>
      <c r="C10" s="104">
        <v>26</v>
      </c>
      <c r="D10" s="105">
        <v>233</v>
      </c>
      <c r="E10" s="105">
        <v>251</v>
      </c>
      <c r="F10" s="105">
        <v>27</v>
      </c>
      <c r="G10" s="105">
        <v>320</v>
      </c>
      <c r="H10" s="202">
        <v>464</v>
      </c>
      <c r="I10" s="247">
        <f>SUM(I6:I9)</f>
        <v>2398</v>
      </c>
      <c r="J10" s="244">
        <f>'1000'!E10</f>
        <v>2398</v>
      </c>
      <c r="K10" s="160"/>
      <c r="L10" s="251">
        <f>L6+L7+L8+L9</f>
        <v>480</v>
      </c>
      <c r="M10" s="251">
        <f>M6+M7+M8+M9</f>
        <v>1074</v>
      </c>
      <c r="N10" s="251">
        <f>N6+N7+N8+N9</f>
        <v>844</v>
      </c>
    </row>
    <row r="11" spans="1:17" ht="31.5" x14ac:dyDescent="0.25">
      <c r="A11" s="33" t="s">
        <v>307</v>
      </c>
      <c r="B11" s="80">
        <v>6</v>
      </c>
      <c r="C11" s="104">
        <v>2</v>
      </c>
      <c r="D11" s="105">
        <v>19</v>
      </c>
      <c r="E11" s="105">
        <v>24</v>
      </c>
      <c r="F11" s="105">
        <v>1</v>
      </c>
      <c r="G11" s="105">
        <v>15</v>
      </c>
      <c r="H11" s="106">
        <v>37</v>
      </c>
    </row>
    <row r="12" spans="1:17" ht="31.5" x14ac:dyDescent="0.25">
      <c r="A12" s="33" t="s">
        <v>22</v>
      </c>
      <c r="B12" s="80">
        <v>7</v>
      </c>
      <c r="C12" s="104">
        <v>0</v>
      </c>
      <c r="D12" s="105">
        <v>0</v>
      </c>
      <c r="E12" s="105">
        <v>0</v>
      </c>
      <c r="F12" s="105">
        <v>0</v>
      </c>
      <c r="G12" s="105">
        <v>0</v>
      </c>
      <c r="H12" s="106">
        <v>0</v>
      </c>
    </row>
    <row r="13" spans="1:17" ht="26.25" customHeight="1" thickBot="1" x14ac:dyDescent="0.3">
      <c r="A13" s="34" t="s">
        <v>23</v>
      </c>
      <c r="B13" s="81">
        <v>8</v>
      </c>
      <c r="C13" s="107">
        <v>0</v>
      </c>
      <c r="D13" s="108">
        <v>0</v>
      </c>
      <c r="E13" s="108">
        <v>1</v>
      </c>
      <c r="F13" s="108">
        <v>0</v>
      </c>
      <c r="G13" s="108">
        <v>1</v>
      </c>
      <c r="H13" s="109">
        <v>0</v>
      </c>
    </row>
    <row r="14" spans="1:17" ht="18.75" customHeight="1" thickBot="1" x14ac:dyDescent="0.3"/>
    <row r="15" spans="1:17" ht="38.25" customHeight="1" thickBot="1" x14ac:dyDescent="0.3">
      <c r="A15" s="416" t="s">
        <v>308</v>
      </c>
      <c r="B15" s="417"/>
      <c r="C15" s="417"/>
      <c r="D15" s="418"/>
      <c r="E15" s="418"/>
      <c r="F15" s="418"/>
      <c r="G15" s="110">
        <v>1112</v>
      </c>
      <c r="H15" s="28" t="s">
        <v>25</v>
      </c>
      <c r="I15" s="243">
        <f>G15+G16+G17</f>
        <v>2398</v>
      </c>
      <c r="J15" s="450" t="str">
        <f>IF(AND(I10=J10,I15=J10),"OK","Строка 4 гр.5 таб. 1000 (всего прошли) должна равняться  строке 4 гр.9таб.7000 (всего прошли по группам здоровья) и сумме по таб. 7001 и 7002 (всего прошли: работающих и неработающих")</f>
        <v>OK</v>
      </c>
      <c r="K15" s="450"/>
      <c r="L15" s="450"/>
      <c r="M15" s="450"/>
      <c r="N15" s="450"/>
      <c r="O15" s="450"/>
      <c r="P15" s="450"/>
      <c r="Q15" s="450"/>
    </row>
    <row r="16" spans="1:17" ht="18" customHeight="1" thickBot="1" x14ac:dyDescent="0.3">
      <c r="A16" s="423" t="s">
        <v>27</v>
      </c>
      <c r="B16" s="424"/>
      <c r="C16" s="424"/>
      <c r="D16" s="425"/>
      <c r="E16" s="425"/>
      <c r="F16" s="425"/>
      <c r="G16" s="111">
        <v>1276</v>
      </c>
      <c r="H16" s="27" t="s">
        <v>25</v>
      </c>
    </row>
    <row r="17" spans="1:12" ht="31.5" customHeight="1" thickBot="1" x14ac:dyDescent="0.3">
      <c r="A17" s="416" t="s">
        <v>309</v>
      </c>
      <c r="B17" s="417"/>
      <c r="C17" s="417"/>
      <c r="D17" s="418"/>
      <c r="E17" s="418"/>
      <c r="F17" s="418"/>
      <c r="G17" s="110">
        <v>10</v>
      </c>
      <c r="H17" s="29" t="s">
        <v>25</v>
      </c>
    </row>
    <row r="18" spans="1:12" ht="43.5" customHeight="1" x14ac:dyDescent="0.25">
      <c r="A18" s="438" t="s">
        <v>329</v>
      </c>
      <c r="B18" s="439"/>
      <c r="C18" s="439"/>
      <c r="D18" s="440"/>
      <c r="E18" s="440"/>
      <c r="F18" s="440"/>
      <c r="G18" s="191">
        <v>66</v>
      </c>
      <c r="H18" s="25" t="s">
        <v>25</v>
      </c>
      <c r="I18" s="255">
        <f>G19+G20+G21+G22+G23+G24+G25+G26</f>
        <v>66</v>
      </c>
      <c r="J18" s="460" t="s">
        <v>462</v>
      </c>
      <c r="K18" s="460"/>
      <c r="L18" s="460"/>
    </row>
    <row r="19" spans="1:12" ht="37.5" customHeight="1" x14ac:dyDescent="0.25">
      <c r="A19" s="426" t="s">
        <v>318</v>
      </c>
      <c r="B19" s="427"/>
      <c r="C19" s="427"/>
      <c r="D19" s="427"/>
      <c r="E19" s="427"/>
      <c r="F19" s="428"/>
      <c r="G19" s="113">
        <v>0</v>
      </c>
      <c r="H19" s="26" t="s">
        <v>25</v>
      </c>
    </row>
    <row r="20" spans="1:12" ht="20.25" customHeight="1" x14ac:dyDescent="0.25">
      <c r="A20" s="426" t="s">
        <v>319</v>
      </c>
      <c r="B20" s="427"/>
      <c r="C20" s="427"/>
      <c r="D20" s="427"/>
      <c r="E20" s="427"/>
      <c r="F20" s="428"/>
      <c r="G20" s="113">
        <v>1</v>
      </c>
      <c r="H20" s="30" t="s">
        <v>30</v>
      </c>
    </row>
    <row r="21" spans="1:12" ht="37.5" customHeight="1" x14ac:dyDescent="0.25">
      <c r="A21" s="429" t="s">
        <v>320</v>
      </c>
      <c r="B21" s="430"/>
      <c r="C21" s="430"/>
      <c r="D21" s="431"/>
      <c r="E21" s="431"/>
      <c r="F21" s="431"/>
      <c r="G21" s="113">
        <v>0</v>
      </c>
      <c r="H21" s="30" t="s">
        <v>30</v>
      </c>
    </row>
    <row r="22" spans="1:12" ht="47.25" customHeight="1" x14ac:dyDescent="0.25">
      <c r="A22" s="426" t="s">
        <v>321</v>
      </c>
      <c r="B22" s="427"/>
      <c r="C22" s="427"/>
      <c r="D22" s="427"/>
      <c r="E22" s="427"/>
      <c r="F22" s="428"/>
      <c r="G22" s="113">
        <v>0</v>
      </c>
      <c r="H22" s="30" t="s">
        <v>30</v>
      </c>
    </row>
    <row r="23" spans="1:12" ht="54.75" customHeight="1" x14ac:dyDescent="0.25">
      <c r="A23" s="426" t="s">
        <v>322</v>
      </c>
      <c r="B23" s="427"/>
      <c r="C23" s="427"/>
      <c r="D23" s="427"/>
      <c r="E23" s="427"/>
      <c r="F23" s="428"/>
      <c r="G23" s="113">
        <v>0</v>
      </c>
      <c r="H23" s="30" t="s">
        <v>30</v>
      </c>
    </row>
    <row r="24" spans="1:12" ht="46.5" customHeight="1" x14ac:dyDescent="0.25">
      <c r="A24" s="426" t="s">
        <v>323</v>
      </c>
      <c r="B24" s="427"/>
      <c r="C24" s="427"/>
      <c r="D24" s="427"/>
      <c r="E24" s="427"/>
      <c r="F24" s="428"/>
      <c r="G24" s="113">
        <v>1</v>
      </c>
      <c r="H24" s="30" t="s">
        <v>30</v>
      </c>
    </row>
    <row r="25" spans="1:12" ht="75" customHeight="1" x14ac:dyDescent="0.25">
      <c r="A25" s="426" t="s">
        <v>317</v>
      </c>
      <c r="B25" s="427"/>
      <c r="C25" s="427"/>
      <c r="D25" s="427"/>
      <c r="E25" s="427"/>
      <c r="F25" s="428"/>
      <c r="G25" s="113">
        <v>1</v>
      </c>
      <c r="H25" s="30" t="s">
        <v>30</v>
      </c>
      <c r="L25" s="256"/>
    </row>
    <row r="26" spans="1:12" ht="32.25" customHeight="1" thickBot="1" x14ac:dyDescent="0.3">
      <c r="A26" s="457" t="s">
        <v>316</v>
      </c>
      <c r="B26" s="458"/>
      <c r="C26" s="458"/>
      <c r="D26" s="458"/>
      <c r="E26" s="458"/>
      <c r="F26" s="459"/>
      <c r="G26" s="114">
        <v>63</v>
      </c>
      <c r="H26" s="31" t="s">
        <v>25</v>
      </c>
    </row>
    <row r="27" spans="1:12" ht="32.25" customHeight="1" thickBot="1" x14ac:dyDescent="0.3">
      <c r="A27" s="435" t="s">
        <v>310</v>
      </c>
      <c r="B27" s="436"/>
      <c r="C27" s="436"/>
      <c r="D27" s="436"/>
      <c r="E27" s="436"/>
      <c r="F27" s="437"/>
      <c r="G27" s="110">
        <v>0</v>
      </c>
      <c r="H27" s="159" t="s">
        <v>419</v>
      </c>
    </row>
    <row r="28" spans="1:12" ht="32.25" customHeight="1" thickBot="1" x14ac:dyDescent="0.3">
      <c r="A28" s="451" t="s">
        <v>311</v>
      </c>
      <c r="B28" s="452"/>
      <c r="C28" s="452"/>
      <c r="D28" s="452"/>
      <c r="E28" s="452"/>
      <c r="F28" s="453"/>
      <c r="G28" s="112">
        <v>1</v>
      </c>
      <c r="H28" s="159" t="s">
        <v>419</v>
      </c>
    </row>
    <row r="29" spans="1:12" ht="32.25" customHeight="1" thickBot="1" x14ac:dyDescent="0.3">
      <c r="A29" s="454" t="s">
        <v>324</v>
      </c>
      <c r="B29" s="455"/>
      <c r="C29" s="455"/>
      <c r="D29" s="455"/>
      <c r="E29" s="455"/>
      <c r="F29" s="456"/>
      <c r="G29" s="114">
        <v>1</v>
      </c>
      <c r="H29" s="159" t="s">
        <v>419</v>
      </c>
    </row>
    <row r="30" spans="1:12" ht="32.25" customHeight="1" thickBot="1" x14ac:dyDescent="0.3">
      <c r="A30" s="435" t="s">
        <v>28</v>
      </c>
      <c r="B30" s="436"/>
      <c r="C30" s="436"/>
      <c r="D30" s="436"/>
      <c r="E30" s="436"/>
      <c r="F30" s="437"/>
      <c r="G30" s="110">
        <v>1</v>
      </c>
      <c r="H30" s="159" t="s">
        <v>419</v>
      </c>
    </row>
    <row r="31" spans="1:12" ht="32.25" customHeight="1" thickBot="1" x14ac:dyDescent="0.3">
      <c r="A31" s="447" t="s">
        <v>457</v>
      </c>
      <c r="B31" s="448"/>
      <c r="C31" s="448"/>
      <c r="D31" s="448"/>
      <c r="E31" s="448"/>
      <c r="F31" s="449"/>
      <c r="G31" s="110">
        <v>20</v>
      </c>
      <c r="H31" s="159" t="s">
        <v>419</v>
      </c>
    </row>
    <row r="32" spans="1:12" ht="32.25" customHeight="1" thickBot="1" x14ac:dyDescent="0.3">
      <c r="A32" s="435" t="s">
        <v>312</v>
      </c>
      <c r="B32" s="436"/>
      <c r="C32" s="436"/>
      <c r="D32" s="436"/>
      <c r="E32" s="436"/>
      <c r="F32" s="437"/>
      <c r="G32" s="110">
        <v>486</v>
      </c>
      <c r="H32" s="29" t="s">
        <v>25</v>
      </c>
    </row>
    <row r="33" spans="1:11" ht="32.25" customHeight="1" thickBot="1" x14ac:dyDescent="0.3">
      <c r="A33" s="432" t="s">
        <v>461</v>
      </c>
      <c r="B33" s="433"/>
      <c r="C33" s="433"/>
      <c r="D33" s="433"/>
      <c r="E33" s="433"/>
      <c r="F33" s="434"/>
      <c r="G33" s="110">
        <v>486</v>
      </c>
      <c r="H33" s="29" t="s">
        <v>25</v>
      </c>
    </row>
    <row r="34" spans="1:11" ht="32.25" customHeight="1" thickBot="1" x14ac:dyDescent="0.3">
      <c r="A34" s="441" t="s">
        <v>313</v>
      </c>
      <c r="B34" s="442"/>
      <c r="C34" s="442"/>
      <c r="D34" s="442"/>
      <c r="E34" s="442"/>
      <c r="F34" s="443"/>
      <c r="G34" s="219">
        <v>1301</v>
      </c>
      <c r="H34" s="29" t="s">
        <v>25</v>
      </c>
    </row>
    <row r="35" spans="1:11" ht="32.25" customHeight="1" thickBot="1" x14ac:dyDescent="0.3">
      <c r="A35" s="441" t="s">
        <v>29</v>
      </c>
      <c r="B35" s="442"/>
      <c r="C35" s="442"/>
      <c r="D35" s="442"/>
      <c r="E35" s="442"/>
      <c r="F35" s="443"/>
      <c r="G35" s="110">
        <v>0</v>
      </c>
      <c r="H35" s="29" t="s">
        <v>25</v>
      </c>
    </row>
    <row r="36" spans="1:11" ht="32.25" customHeight="1" thickBot="1" x14ac:dyDescent="0.3">
      <c r="A36" s="441" t="s">
        <v>314</v>
      </c>
      <c r="B36" s="442"/>
      <c r="C36" s="442"/>
      <c r="D36" s="442"/>
      <c r="E36" s="442"/>
      <c r="F36" s="443"/>
      <c r="G36" s="219">
        <v>102</v>
      </c>
      <c r="H36" s="29" t="s">
        <v>25</v>
      </c>
    </row>
    <row r="37" spans="1:11" ht="21" customHeight="1" thickBot="1" x14ac:dyDescent="0.3">
      <c r="A37" s="421" t="s">
        <v>449</v>
      </c>
      <c r="B37" s="422"/>
      <c r="C37" s="422"/>
      <c r="D37" s="422"/>
      <c r="E37" s="422"/>
      <c r="F37" s="422"/>
      <c r="G37" s="110">
        <v>640</v>
      </c>
      <c r="H37" s="29"/>
      <c r="I37" s="248">
        <f>G38/G37*100</f>
        <v>84.0625</v>
      </c>
      <c r="J37" s="242"/>
    </row>
    <row r="38" spans="1:11" ht="22.5" customHeight="1" thickBot="1" x14ac:dyDescent="0.3">
      <c r="A38" s="421" t="s">
        <v>450</v>
      </c>
      <c r="B38" s="422"/>
      <c r="C38" s="422"/>
      <c r="D38" s="422"/>
      <c r="E38" s="422"/>
      <c r="F38" s="422"/>
      <c r="G38" s="110">
        <v>538</v>
      </c>
      <c r="H38" s="29"/>
      <c r="I38" s="251">
        <f>'1000'!F10</f>
        <v>538</v>
      </c>
    </row>
    <row r="39" spans="1:11" ht="27.75" customHeight="1" thickBot="1" x14ac:dyDescent="0.3">
      <c r="A39" s="441" t="s">
        <v>315</v>
      </c>
      <c r="B39" s="442"/>
      <c r="C39" s="442"/>
      <c r="D39" s="442"/>
      <c r="E39" s="442"/>
      <c r="F39" s="443"/>
      <c r="G39" s="110">
        <v>2398</v>
      </c>
      <c r="H39" s="29" t="s">
        <v>25</v>
      </c>
    </row>
    <row r="40" spans="1:11" ht="12" customHeight="1" x14ac:dyDescent="0.25"/>
    <row r="41" spans="1:11" x14ac:dyDescent="0.25">
      <c r="A41" s="210" t="s">
        <v>451</v>
      </c>
      <c r="B41" s="211"/>
      <c r="C41" s="211"/>
      <c r="D41" s="211"/>
      <c r="E41" s="211"/>
      <c r="F41" s="211"/>
      <c r="G41" s="211"/>
      <c r="H41" s="211"/>
      <c r="I41" s="249"/>
      <c r="J41" s="211"/>
      <c r="K41" s="211"/>
    </row>
    <row r="42" spans="1:11" ht="15" customHeight="1" x14ac:dyDescent="0.25"/>
    <row r="43" spans="1:11" ht="15.75" x14ac:dyDescent="0.25">
      <c r="A43" s="3" t="s">
        <v>325</v>
      </c>
    </row>
    <row r="44" spans="1:11" ht="15.75" x14ac:dyDescent="0.25">
      <c r="A44" s="241" t="s">
        <v>486</v>
      </c>
      <c r="B44" s="445" t="s">
        <v>422</v>
      </c>
      <c r="C44" s="446"/>
      <c r="D44" s="446"/>
      <c r="E44" s="446"/>
      <c r="F44" s="446"/>
      <c r="G44" s="446"/>
      <c r="H44" s="446"/>
      <c r="I44" s="446"/>
    </row>
    <row r="45" spans="1:11" ht="15.75" x14ac:dyDescent="0.25">
      <c r="A45" s="241" t="s">
        <v>490</v>
      </c>
      <c r="B45" s="98" t="s">
        <v>326</v>
      </c>
      <c r="C45" s="99"/>
      <c r="D45" s="99"/>
      <c r="E45" s="100"/>
      <c r="F45" s="419"/>
      <c r="G45" s="420"/>
      <c r="H45" s="420"/>
      <c r="I45" s="420"/>
    </row>
    <row r="46" spans="1:11" ht="15.75" x14ac:dyDescent="0.25">
      <c r="A46" s="241" t="s">
        <v>488</v>
      </c>
      <c r="B46" s="98" t="s">
        <v>423</v>
      </c>
      <c r="C46" s="99"/>
      <c r="D46" s="99"/>
      <c r="E46" s="100"/>
      <c r="F46" s="154"/>
      <c r="G46" s="155"/>
      <c r="H46" s="155"/>
      <c r="I46" s="250"/>
    </row>
    <row r="47" spans="1:11" ht="15.75" x14ac:dyDescent="0.25">
      <c r="A47" s="241" t="s">
        <v>489</v>
      </c>
      <c r="B47" s="98" t="s">
        <v>327</v>
      </c>
      <c r="C47" s="99"/>
      <c r="D47" s="99"/>
      <c r="E47" s="100"/>
      <c r="F47" s="419"/>
      <c r="G47" s="420"/>
      <c r="H47" s="420"/>
      <c r="I47" s="420"/>
    </row>
    <row r="48" spans="1:11" ht="15.75" x14ac:dyDescent="0.25">
      <c r="A48" s="241" t="s">
        <v>487</v>
      </c>
      <c r="B48" s="98" t="s">
        <v>328</v>
      </c>
      <c r="C48" s="99"/>
      <c r="D48" s="99"/>
      <c r="E48" s="100" t="s">
        <v>421</v>
      </c>
      <c r="F48" s="419"/>
      <c r="G48" s="420"/>
      <c r="H48" s="420"/>
      <c r="I48" s="420"/>
    </row>
    <row r="50" spans="1:8" ht="34.5" customHeight="1" x14ac:dyDescent="0.25">
      <c r="A50" s="444" t="s">
        <v>330</v>
      </c>
      <c r="B50" s="444"/>
      <c r="C50" s="444"/>
      <c r="D50" s="444"/>
      <c r="E50" s="444"/>
      <c r="F50" s="444"/>
      <c r="G50" s="444"/>
      <c r="H50" s="444"/>
    </row>
  </sheetData>
  <sheetProtection password="DB70" sheet="1" objects="1" scenarios="1" sort="0" autoFilter="0"/>
  <protectedRanges>
    <protectedRange sqref="G15:G39" name="t70002"/>
  </protectedRanges>
  <mergeCells count="38">
    <mergeCell ref="A35:F35"/>
    <mergeCell ref="A32:F32"/>
    <mergeCell ref="A31:F31"/>
    <mergeCell ref="J15:Q15"/>
    <mergeCell ref="A28:F28"/>
    <mergeCell ref="A29:F29"/>
    <mergeCell ref="A26:F26"/>
    <mergeCell ref="A20:F20"/>
    <mergeCell ref="A15:F15"/>
    <mergeCell ref="J18:L18"/>
    <mergeCell ref="A50:H50"/>
    <mergeCell ref="B44:I44"/>
    <mergeCell ref="A36:F36"/>
    <mergeCell ref="A39:F39"/>
    <mergeCell ref="F45:I45"/>
    <mergeCell ref="A38:F38"/>
    <mergeCell ref="F47:I47"/>
    <mergeCell ref="I3:I4"/>
    <mergeCell ref="A17:F17"/>
    <mergeCell ref="F48:I48"/>
    <mergeCell ref="A37:F37"/>
    <mergeCell ref="A16:F16"/>
    <mergeCell ref="A25:F25"/>
    <mergeCell ref="A23:F23"/>
    <mergeCell ref="A21:F21"/>
    <mergeCell ref="A33:F33"/>
    <mergeCell ref="A24:F24"/>
    <mergeCell ref="A27:F27"/>
    <mergeCell ref="A19:F19"/>
    <mergeCell ref="A18:F18"/>
    <mergeCell ref="A34:F34"/>
    <mergeCell ref="A30:F30"/>
    <mergeCell ref="A22:F22"/>
    <mergeCell ref="A1:H1"/>
    <mergeCell ref="A3:A4"/>
    <mergeCell ref="B3:B4"/>
    <mergeCell ref="C3:E3"/>
    <mergeCell ref="F3:H3"/>
  </mergeCells>
  <phoneticPr fontId="0" type="noConversion"/>
  <conditionalFormatting sqref="J15:Q15">
    <cfRule type="cellIs" dxfId="0" priority="14" stopIfTrue="1" operator="notEqual">
      <formula>"OK"</formula>
    </cfRule>
  </conditionalFormatting>
  <dataValidations count="2">
    <dataValidation type="custom" operator="greaterThanOrEqual" allowBlank="1" showInputMessage="1" showErrorMessage="1" errorTitle="В Н И М А Н И Е !" error="Перед заполнением таблицы НУЖНО ВНАЧАЛЕ:_x000a_1) на листе «Сведения» заполнить ВСЕ ЦВЕТНЫЕ ЯЧЕЙКИ;_x000a_2) на листе «7000» заполнить ВСЕ ЦВЕТНЫЕ ЯЧЕЙКИ ПОД ТАбЛИЦЕЙ._x000a__x000a__x000a_В эту ячейку можно ввести ТОЛЬКО ЦЕЛОЕ ЧИСЛО." sqref="G37:G39 G35 C6:H13 G15:G17 G19:G33">
      <formula1>AND($B$2=TRUE,ISNUMBER(C6),IF(ISERROR(SEARCH(",?",C6)),0,1)=0)</formula1>
    </dataValidation>
    <dataValidation type="whole" operator="greaterThan" allowBlank="1" showInputMessage="1" showErrorMessage="1" errorTitle="Внимание !" error="Должно быть целое число !" sqref="G18">
      <formula1>0</formula1>
    </dataValidation>
  </dataValidations>
  <pageMargins left="0.70866141732283472" right="0.70866141732283472" top="0.15748031496062992" bottom="0.23622047244094491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1"/>
  <sheetViews>
    <sheetView workbookViewId="0">
      <selection activeCell="B16" sqref="B16:E16"/>
    </sheetView>
  </sheetViews>
  <sheetFormatPr defaultRowHeight="15" x14ac:dyDescent="0.25"/>
  <cols>
    <col min="1" max="1" width="27.140625" style="1" customWidth="1"/>
    <col min="2" max="2" width="29.5703125" style="1" customWidth="1"/>
    <col min="3" max="3" width="23" style="1" customWidth="1"/>
    <col min="4" max="4" width="19.42578125" style="1" customWidth="1"/>
    <col min="5" max="5" width="35" style="1" customWidth="1"/>
    <col min="6" max="16384" width="9.140625" style="1"/>
  </cols>
  <sheetData>
    <row r="1" spans="1:5" ht="15.75" x14ac:dyDescent="0.25">
      <c r="A1" s="198" t="b">
        <f>AND($A$15&lt;&gt;0,$B$16&lt;&gt;0,$A$19&lt;&gt;0,$B$19&lt;&gt;0,$C$19&lt;&gt;0,$D$19&lt;&gt;0,$E$19&lt;&gt;0,'7000'!$A$44&lt;&gt;0,'7000'!$A$45&lt;&gt;0,'7000'!$A$46&lt;&gt;0,'7000'!$A$47&lt;&gt;0,'7000'!$A$48&lt;&gt;0)</f>
        <v>1</v>
      </c>
      <c r="D1" s="2"/>
    </row>
    <row r="2" spans="1:5" ht="15" customHeight="1" x14ac:dyDescent="0.3">
      <c r="C2" s="313" t="s">
        <v>340</v>
      </c>
      <c r="D2" s="313"/>
      <c r="E2" s="313"/>
    </row>
    <row r="3" spans="1:5" ht="18.75" x14ac:dyDescent="0.3">
      <c r="B3" s="313" t="s">
        <v>341</v>
      </c>
      <c r="C3" s="313"/>
      <c r="D3" s="313"/>
      <c r="E3" s="313"/>
    </row>
    <row r="4" spans="1:5" ht="18.75" x14ac:dyDescent="0.3">
      <c r="C4" s="313" t="s">
        <v>342</v>
      </c>
      <c r="D4" s="313"/>
      <c r="E4" s="313"/>
    </row>
    <row r="5" spans="1:5" ht="12.75" customHeight="1" x14ac:dyDescent="0.25">
      <c r="E5" s="65"/>
    </row>
    <row r="6" spans="1:5" ht="27" customHeight="1" x14ac:dyDescent="0.25">
      <c r="A6" s="314" t="s">
        <v>32</v>
      </c>
      <c r="B6" s="314"/>
      <c r="C6" s="315" t="s">
        <v>33</v>
      </c>
      <c r="D6" s="316"/>
      <c r="E6" s="330" t="s">
        <v>354</v>
      </c>
    </row>
    <row r="7" spans="1:5" ht="43.5" customHeight="1" x14ac:dyDescent="0.25">
      <c r="A7" s="333" t="s">
        <v>344</v>
      </c>
      <c r="B7" s="334"/>
      <c r="C7" s="335" t="s">
        <v>34</v>
      </c>
      <c r="D7" s="336"/>
      <c r="E7" s="331"/>
    </row>
    <row r="8" spans="1:5" ht="45" customHeight="1" x14ac:dyDescent="0.25">
      <c r="A8" s="339" t="s">
        <v>420</v>
      </c>
      <c r="B8" s="340"/>
      <c r="C8" s="337"/>
      <c r="D8" s="338"/>
      <c r="E8" s="331"/>
    </row>
    <row r="9" spans="1:5" ht="10.5" customHeight="1" x14ac:dyDescent="0.25">
      <c r="A9" s="326" t="s">
        <v>343</v>
      </c>
      <c r="B9" s="327"/>
      <c r="C9" s="341" t="s">
        <v>35</v>
      </c>
      <c r="D9" s="338"/>
      <c r="E9" s="331"/>
    </row>
    <row r="10" spans="1:5" ht="49.5" customHeight="1" x14ac:dyDescent="0.25">
      <c r="A10" s="328"/>
      <c r="B10" s="329"/>
      <c r="C10" s="342"/>
      <c r="D10" s="343"/>
      <c r="E10" s="332"/>
    </row>
    <row r="11" spans="1:5" ht="30" customHeight="1" x14ac:dyDescent="0.25">
      <c r="A11" s="1" t="s">
        <v>124</v>
      </c>
      <c r="E11" s="66"/>
    </row>
    <row r="12" spans="1:5" ht="18.75" x14ac:dyDescent="0.3">
      <c r="A12" s="320" t="s">
        <v>37</v>
      </c>
      <c r="B12" s="320"/>
      <c r="C12" s="320"/>
      <c r="D12" s="320"/>
      <c r="E12" s="320"/>
    </row>
    <row r="13" spans="1:5" ht="24.75" customHeight="1" x14ac:dyDescent="0.25">
      <c r="E13" s="65"/>
    </row>
    <row r="14" spans="1:5" s="7" customFormat="1" ht="33" customHeight="1" x14ac:dyDescent="0.25">
      <c r="A14" s="321" t="s">
        <v>38</v>
      </c>
      <c r="B14" s="322"/>
      <c r="C14" s="322"/>
      <c r="D14" s="322"/>
      <c r="E14" s="322"/>
    </row>
    <row r="15" spans="1:5" s="7" customFormat="1" ht="28.5" customHeight="1" x14ac:dyDescent="0.25">
      <c r="A15" s="323" t="s">
        <v>400</v>
      </c>
      <c r="B15" s="324"/>
      <c r="C15" s="324"/>
      <c r="D15" s="324"/>
      <c r="E15" s="325"/>
    </row>
    <row r="16" spans="1:5" s="7" customFormat="1" ht="17.25" customHeight="1" thickBot="1" x14ac:dyDescent="0.3">
      <c r="A16" s="124"/>
      <c r="B16" s="317" t="s">
        <v>485</v>
      </c>
      <c r="C16" s="318"/>
      <c r="D16" s="318"/>
      <c r="E16" s="319"/>
    </row>
    <row r="17" spans="1:5" s="7" customFormat="1" ht="85.5" customHeight="1" thickBot="1" x14ac:dyDescent="0.3">
      <c r="A17" s="125" t="s">
        <v>41</v>
      </c>
      <c r="B17" s="126" t="s">
        <v>39</v>
      </c>
      <c r="C17" s="126" t="s">
        <v>40</v>
      </c>
      <c r="D17" s="126" t="s">
        <v>36</v>
      </c>
      <c r="E17" s="127" t="s">
        <v>42</v>
      </c>
    </row>
    <row r="18" spans="1:5" s="7" customFormat="1" ht="15.75" customHeight="1" thickBot="1" x14ac:dyDescent="0.3">
      <c r="A18" s="58">
        <v>1</v>
      </c>
      <c r="B18" s="59">
        <v>2</v>
      </c>
      <c r="C18" s="59">
        <v>3</v>
      </c>
      <c r="D18" s="59">
        <v>4</v>
      </c>
      <c r="E18" s="131">
        <v>5</v>
      </c>
    </row>
    <row r="19" spans="1:5" s="7" customFormat="1" ht="37.5" customHeight="1" thickBot="1" x14ac:dyDescent="0.3">
      <c r="A19" s="128">
        <v>1920174</v>
      </c>
      <c r="B19" s="129" t="s">
        <v>484</v>
      </c>
      <c r="C19" s="129">
        <v>915112</v>
      </c>
      <c r="D19" s="129">
        <v>18234826001</v>
      </c>
      <c r="E19" s="130">
        <v>2300229</v>
      </c>
    </row>
    <row r="21" spans="1:5" ht="18.75" x14ac:dyDescent="0.3">
      <c r="A21" s="197" t="s">
        <v>455</v>
      </c>
    </row>
  </sheetData>
  <sheetProtection password="DB70" sheet="1" objects="1" scenarios="1" sort="0" autoFilter="0"/>
  <protectedRanges>
    <protectedRange sqref="A19:E19" name="c3"/>
    <protectedRange sqref="B16" name="c2"/>
    <protectedRange sqref="A15" name="c1"/>
  </protectedRanges>
  <mergeCells count="15">
    <mergeCell ref="B16:E16"/>
    <mergeCell ref="A12:E12"/>
    <mergeCell ref="A14:E14"/>
    <mergeCell ref="A15:E15"/>
    <mergeCell ref="A9:B10"/>
    <mergeCell ref="E6:E10"/>
    <mergeCell ref="A7:B7"/>
    <mergeCell ref="C7:D8"/>
    <mergeCell ref="A8:B8"/>
    <mergeCell ref="C9:D10"/>
    <mergeCell ref="C2:E2"/>
    <mergeCell ref="B3:E3"/>
    <mergeCell ref="C4:E4"/>
    <mergeCell ref="A6:B6"/>
    <mergeCell ref="C6:D6"/>
  </mergeCells>
  <phoneticPr fontId="0" type="noConversion"/>
  <conditionalFormatting sqref="A19">
    <cfRule type="cellIs" dxfId="22" priority="13" stopIfTrue="1" operator="notEqual">
      <formula>0</formula>
    </cfRule>
  </conditionalFormatting>
  <conditionalFormatting sqref="A19">
    <cfRule type="cellIs" dxfId="21" priority="12" stopIfTrue="1" operator="notEqual">
      <formula>0</formula>
    </cfRule>
  </conditionalFormatting>
  <conditionalFormatting sqref="B19">
    <cfRule type="cellIs" dxfId="20" priority="11" stopIfTrue="1" operator="notEqual">
      <formula>0</formula>
    </cfRule>
  </conditionalFormatting>
  <conditionalFormatting sqref="B19">
    <cfRule type="cellIs" dxfId="19" priority="10" stopIfTrue="1" operator="notEqual">
      <formula>0</formula>
    </cfRule>
  </conditionalFormatting>
  <conditionalFormatting sqref="C19">
    <cfRule type="cellIs" dxfId="18" priority="9" stopIfTrue="1" operator="notEqual">
      <formula>0</formula>
    </cfRule>
  </conditionalFormatting>
  <conditionalFormatting sqref="C19">
    <cfRule type="cellIs" dxfId="17" priority="8" stopIfTrue="1" operator="notEqual">
      <formula>0</formula>
    </cfRule>
  </conditionalFormatting>
  <conditionalFormatting sqref="D19">
    <cfRule type="cellIs" dxfId="16" priority="7" stopIfTrue="1" operator="notEqual">
      <formula>0</formula>
    </cfRule>
  </conditionalFormatting>
  <conditionalFormatting sqref="D19">
    <cfRule type="cellIs" dxfId="15" priority="6" stopIfTrue="1" operator="notEqual">
      <formula>0</formula>
    </cfRule>
  </conditionalFormatting>
  <conditionalFormatting sqref="E19">
    <cfRule type="cellIs" dxfId="14" priority="5" stopIfTrue="1" operator="notEqual">
      <formula>0</formula>
    </cfRule>
  </conditionalFormatting>
  <conditionalFormatting sqref="E19">
    <cfRule type="cellIs" dxfId="13" priority="4" stopIfTrue="1" operator="notEqual">
      <formula>0</formula>
    </cfRule>
  </conditionalFormatting>
  <conditionalFormatting sqref="A15:E15">
    <cfRule type="cellIs" dxfId="12" priority="3" stopIfTrue="1" operator="notEqual">
      <formula>0</formula>
    </cfRule>
  </conditionalFormatting>
  <conditionalFormatting sqref="B16:E16">
    <cfRule type="cellIs" dxfId="11" priority="2" stopIfTrue="1" operator="notEqual">
      <formula>0</formula>
    </cfRule>
  </conditionalFormatting>
  <conditionalFormatting sqref="B16:E16">
    <cfRule type="cellIs" dxfId="10" priority="1" stopIfTrue="1" operator="notEqual">
      <formula>0</formula>
    </cfRule>
  </conditionalFormatting>
  <dataValidations count="1">
    <dataValidation type="list" allowBlank="1" showInputMessage="1" showErrorMessage="1" errorTitle="В Н И М А Н И Е !" error="В эту ячейку можно ввести значение только из выпадающего списка." sqref="A15:E15">
      <formula1>Названия_учреждений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16"/>
  <sheetViews>
    <sheetView zoomScale="80" zoomScaleNormal="80" workbookViewId="0">
      <selection activeCell="J10" sqref="J10"/>
    </sheetView>
  </sheetViews>
  <sheetFormatPr defaultRowHeight="15" x14ac:dyDescent="0.25"/>
  <cols>
    <col min="1" max="1" width="16.85546875" customWidth="1"/>
    <col min="2" max="2" width="7.5703125" customWidth="1"/>
    <col min="3" max="3" width="15.42578125" customWidth="1"/>
    <col min="4" max="4" width="17.140625" customWidth="1"/>
    <col min="5" max="6" width="11.85546875" customWidth="1"/>
    <col min="7" max="7" width="15.42578125" customWidth="1"/>
    <col min="8" max="8" width="17.85546875" customWidth="1"/>
    <col min="9" max="10" width="12" customWidth="1"/>
    <col min="11" max="11" width="16.42578125" customWidth="1"/>
    <col min="12" max="12" width="18.7109375" customWidth="1"/>
    <col min="13" max="14" width="12.140625" customWidth="1"/>
  </cols>
  <sheetData>
    <row r="1" spans="1:14" ht="66.75" customHeight="1" x14ac:dyDescent="0.25">
      <c r="A1" s="344" t="s">
        <v>50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21" customHeight="1" thickBot="1" x14ac:dyDescent="0.3">
      <c r="A2" s="190" t="s">
        <v>345</v>
      </c>
      <c r="B2" s="189" t="b">
        <f>Сведения!$A$1</f>
        <v>1</v>
      </c>
    </row>
    <row r="3" spans="1:14" s="3" customFormat="1" ht="16.5" thickBot="1" x14ac:dyDescent="0.3">
      <c r="A3" s="345" t="s">
        <v>51</v>
      </c>
      <c r="B3" s="345" t="s">
        <v>3</v>
      </c>
      <c r="C3" s="348" t="s">
        <v>43</v>
      </c>
      <c r="D3" s="349"/>
      <c r="E3" s="349"/>
      <c r="F3" s="350"/>
      <c r="G3" s="348" t="s">
        <v>0</v>
      </c>
      <c r="H3" s="349"/>
      <c r="I3" s="349"/>
      <c r="J3" s="350"/>
      <c r="K3" s="348" t="s">
        <v>1</v>
      </c>
      <c r="L3" s="349"/>
      <c r="M3" s="349"/>
      <c r="N3" s="350"/>
    </row>
    <row r="4" spans="1:14" s="3" customFormat="1" ht="16.5" customHeight="1" thickBot="1" x14ac:dyDescent="0.3">
      <c r="A4" s="346"/>
      <c r="B4" s="346"/>
      <c r="C4" s="345" t="s">
        <v>52</v>
      </c>
      <c r="D4" s="345" t="s">
        <v>53</v>
      </c>
      <c r="E4" s="351" t="s">
        <v>54</v>
      </c>
      <c r="F4" s="352"/>
      <c r="G4" s="353" t="s">
        <v>52</v>
      </c>
      <c r="H4" s="353" t="s">
        <v>55</v>
      </c>
      <c r="I4" s="351" t="s">
        <v>54</v>
      </c>
      <c r="J4" s="352"/>
      <c r="K4" s="353" t="s">
        <v>52</v>
      </c>
      <c r="L4" s="345" t="s">
        <v>55</v>
      </c>
      <c r="M4" s="351" t="s">
        <v>54</v>
      </c>
      <c r="N4" s="352"/>
    </row>
    <row r="5" spans="1:14" s="3" customFormat="1" ht="61.5" customHeight="1" thickBot="1" x14ac:dyDescent="0.3">
      <c r="A5" s="347"/>
      <c r="B5" s="347"/>
      <c r="C5" s="347"/>
      <c r="D5" s="347"/>
      <c r="E5" s="14" t="s">
        <v>44</v>
      </c>
      <c r="F5" s="14" t="s">
        <v>45</v>
      </c>
      <c r="G5" s="354"/>
      <c r="H5" s="354"/>
      <c r="I5" s="14" t="s">
        <v>46</v>
      </c>
      <c r="J5" s="14" t="s">
        <v>45</v>
      </c>
      <c r="K5" s="354"/>
      <c r="L5" s="347"/>
      <c r="M5" s="14" t="s">
        <v>44</v>
      </c>
      <c r="N5" s="14" t="s">
        <v>56</v>
      </c>
    </row>
    <row r="6" spans="1:14" s="3" customFormat="1" ht="16.5" thickBot="1" x14ac:dyDescent="0.3">
      <c r="A6" s="75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6">
        <v>9</v>
      </c>
      <c r="J6" s="76">
        <v>10</v>
      </c>
      <c r="K6" s="76">
        <v>11</v>
      </c>
      <c r="L6" s="76">
        <v>12</v>
      </c>
      <c r="M6" s="76">
        <v>13</v>
      </c>
      <c r="N6" s="76">
        <v>14</v>
      </c>
    </row>
    <row r="7" spans="1:14" s="3" customFormat="1" ht="23.25" customHeight="1" x14ac:dyDescent="0.25">
      <c r="A7" s="60" t="s">
        <v>47</v>
      </c>
      <c r="B7" s="212">
        <v>1</v>
      </c>
      <c r="C7" s="220">
        <f>G7+K7</f>
        <v>3421</v>
      </c>
      <c r="D7" s="221">
        <f t="shared" ref="C7:F9" si="0">H7+L7</f>
        <v>592</v>
      </c>
      <c r="E7" s="221">
        <f t="shared" si="0"/>
        <v>480</v>
      </c>
      <c r="F7" s="221">
        <f t="shared" si="0"/>
        <v>70</v>
      </c>
      <c r="G7" s="102">
        <v>1737</v>
      </c>
      <c r="H7" s="102">
        <v>291</v>
      </c>
      <c r="I7" s="221">
        <f>'7000'!C6+'7000'!C7+'7000'!C8+'7000'!C9</f>
        <v>269</v>
      </c>
      <c r="J7" s="102">
        <v>34</v>
      </c>
      <c r="K7" s="102">
        <v>1684</v>
      </c>
      <c r="L7" s="102">
        <v>301</v>
      </c>
      <c r="M7" s="221">
        <f>'7000'!F6+'7000'!F7+'7000'!F8+'7000'!F9</f>
        <v>211</v>
      </c>
      <c r="N7" s="103">
        <v>36</v>
      </c>
    </row>
    <row r="8" spans="1:14" s="3" customFormat="1" ht="23.25" customHeight="1" x14ac:dyDescent="0.25">
      <c r="A8" s="61" t="s">
        <v>48</v>
      </c>
      <c r="B8" s="213">
        <v>2</v>
      </c>
      <c r="C8" s="222">
        <f t="shared" si="0"/>
        <v>4770</v>
      </c>
      <c r="D8" s="223">
        <f t="shared" si="0"/>
        <v>1157</v>
      </c>
      <c r="E8" s="223">
        <f t="shared" si="0"/>
        <v>1074</v>
      </c>
      <c r="F8" s="223">
        <f t="shared" si="0"/>
        <v>278</v>
      </c>
      <c r="G8" s="105">
        <v>2323</v>
      </c>
      <c r="H8" s="105">
        <v>490</v>
      </c>
      <c r="I8" s="223">
        <f>'7000'!D6+'7000'!D7+'7000'!D8+'7000'!D9</f>
        <v>493</v>
      </c>
      <c r="J8" s="105">
        <v>112</v>
      </c>
      <c r="K8" s="105">
        <v>2447</v>
      </c>
      <c r="L8" s="105">
        <v>667</v>
      </c>
      <c r="M8" s="223">
        <f>'7000'!G6+'7000'!G7+'7000'!G8+'7000'!G9</f>
        <v>581</v>
      </c>
      <c r="N8" s="106">
        <v>166</v>
      </c>
    </row>
    <row r="9" spans="1:14" s="3" customFormat="1" ht="23.25" customHeight="1" thickBot="1" x14ac:dyDescent="0.3">
      <c r="A9" s="62" t="s">
        <v>13</v>
      </c>
      <c r="B9" s="214">
        <v>3</v>
      </c>
      <c r="C9" s="222">
        <f t="shared" si="0"/>
        <v>3697</v>
      </c>
      <c r="D9" s="223">
        <f>H9+L9</f>
        <v>855</v>
      </c>
      <c r="E9" s="223">
        <f t="shared" si="0"/>
        <v>844</v>
      </c>
      <c r="F9" s="223">
        <f t="shared" si="0"/>
        <v>190</v>
      </c>
      <c r="G9" s="105">
        <v>1411</v>
      </c>
      <c r="H9" s="105">
        <v>291</v>
      </c>
      <c r="I9" s="223">
        <f>'7000'!E6+'7000'!E7+'7000'!E8+'7000'!E9</f>
        <v>307</v>
      </c>
      <c r="J9" s="105">
        <v>63</v>
      </c>
      <c r="K9" s="105">
        <v>2286</v>
      </c>
      <c r="L9" s="105">
        <v>564</v>
      </c>
      <c r="M9" s="223">
        <f>'7000'!H6+'7000'!H7+'7000'!H8+'7000'!H9</f>
        <v>537</v>
      </c>
      <c r="N9" s="106">
        <v>127</v>
      </c>
    </row>
    <row r="10" spans="1:14" s="3" customFormat="1" ht="23.25" customHeight="1" thickBot="1" x14ac:dyDescent="0.3">
      <c r="A10" s="5" t="s">
        <v>49</v>
      </c>
      <c r="B10" s="215">
        <v>4</v>
      </c>
      <c r="C10" s="216">
        <f t="shared" ref="C10:N10" si="1">SUM(C7:C9)</f>
        <v>11888</v>
      </c>
      <c r="D10" s="217">
        <f t="shared" si="1"/>
        <v>2604</v>
      </c>
      <c r="E10" s="217">
        <f t="shared" si="1"/>
        <v>2398</v>
      </c>
      <c r="F10" s="217">
        <f t="shared" si="1"/>
        <v>538</v>
      </c>
      <c r="G10" s="217">
        <f t="shared" si="1"/>
        <v>5471</v>
      </c>
      <c r="H10" s="217">
        <f t="shared" si="1"/>
        <v>1072</v>
      </c>
      <c r="I10" s="217">
        <f t="shared" si="1"/>
        <v>1069</v>
      </c>
      <c r="J10" s="217">
        <f t="shared" si="1"/>
        <v>209</v>
      </c>
      <c r="K10" s="217">
        <f t="shared" si="1"/>
        <v>6417</v>
      </c>
      <c r="L10" s="217">
        <f t="shared" si="1"/>
        <v>1532</v>
      </c>
      <c r="M10" s="217">
        <f t="shared" si="1"/>
        <v>1329</v>
      </c>
      <c r="N10" s="218">
        <f t="shared" si="1"/>
        <v>329</v>
      </c>
    </row>
    <row r="12" spans="1:14" x14ac:dyDescent="0.25">
      <c r="C12" s="192"/>
    </row>
    <row r="16" spans="1:14" x14ac:dyDescent="0.25">
      <c r="D16" t="s">
        <v>124</v>
      </c>
    </row>
  </sheetData>
  <sheetProtection password="DB70" sheet="1" objects="1" scenarios="1" sort="0" autoFilter="0"/>
  <mergeCells count="15">
    <mergeCell ref="A1:N1"/>
    <mergeCell ref="A3:A5"/>
    <mergeCell ref="B3:B5"/>
    <mergeCell ref="C3:F3"/>
    <mergeCell ref="G3:J3"/>
    <mergeCell ref="K3:N3"/>
    <mergeCell ref="C4:C5"/>
    <mergeCell ref="D4:D5"/>
    <mergeCell ref="E4:F4"/>
    <mergeCell ref="G4:G5"/>
    <mergeCell ref="H4:H5"/>
    <mergeCell ref="I4:J4"/>
    <mergeCell ref="K4:K5"/>
    <mergeCell ref="M4:N4"/>
    <mergeCell ref="L4:L5"/>
  </mergeCells>
  <phoneticPr fontId="0" type="noConversion"/>
  <dataValidations count="1">
    <dataValidation type="custom" operator="greaterThanOrEqual" allowBlank="1" showInputMessage="1" showErrorMessage="1" errorTitle="В Н И М А Н И Е !" error="Перед заполнением таблицы НУЖНО ВНАЧАЛЕ:_x000a_1) на листе «Сведения» заполнить ВСЕ ЦВЕТНЫЕ ЯЧЕЙКИ;_x000a_2) на листе «7000» заполнить ВСЕ ЦВЕТНЫЕ ЯЧЕЙКИ ПОД ТАбЛИЦЕЙ._x000a__x000a__x000a_В эту ячейку можно ввести ТОЛЬКО ЦЕЛОЕ ЧИСЛО." sqref="G7:H9 J7:L9 N7:N9">
      <formula1>AND($B$2=TRUE,ISNUMBER(G7),IF(ISERROR(SEARCH(",?",G7)),0,1)=0)</formula1>
    </dataValidation>
  </dataValidations>
  <pageMargins left="0.15748031496062992" right="0.1574803149606299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N30"/>
  <sheetViews>
    <sheetView topLeftCell="A10" zoomScale="80" zoomScaleNormal="80" workbookViewId="0">
      <selection activeCell="F28" sqref="F28"/>
    </sheetView>
  </sheetViews>
  <sheetFormatPr defaultRowHeight="15" x14ac:dyDescent="0.25"/>
  <cols>
    <col min="1" max="1" width="75.7109375" customWidth="1"/>
    <col min="3" max="3" width="20" customWidth="1"/>
    <col min="4" max="4" width="26.140625" customWidth="1"/>
    <col min="5" max="6" width="20" customWidth="1"/>
    <col min="8" max="8" width="9.140625" style="245"/>
  </cols>
  <sheetData>
    <row r="1" spans="1:14" ht="33.75" customHeight="1" x14ac:dyDescent="0.25">
      <c r="A1" s="344" t="s">
        <v>76</v>
      </c>
      <c r="B1" s="344"/>
      <c r="C1" s="344"/>
      <c r="D1" s="344"/>
      <c r="E1" s="344"/>
      <c r="F1" s="344"/>
    </row>
    <row r="2" spans="1:14" ht="16.5" thickBot="1" x14ac:dyDescent="0.3">
      <c r="A2" s="3" t="s">
        <v>347</v>
      </c>
      <c r="B2" s="189" t="b">
        <f>Сведения!$A$1</f>
        <v>1</v>
      </c>
    </row>
    <row r="3" spans="1:14" ht="16.5" thickBot="1" x14ac:dyDescent="0.3">
      <c r="A3" s="355" t="s">
        <v>75</v>
      </c>
      <c r="B3" s="355" t="s">
        <v>3</v>
      </c>
      <c r="C3" s="348" t="s">
        <v>57</v>
      </c>
      <c r="D3" s="349"/>
      <c r="E3" s="350"/>
      <c r="F3" s="355" t="s">
        <v>58</v>
      </c>
    </row>
    <row r="4" spans="1:14" x14ac:dyDescent="0.25">
      <c r="A4" s="356"/>
      <c r="B4" s="356"/>
      <c r="C4" s="355" t="s">
        <v>59</v>
      </c>
      <c r="D4" s="355" t="s">
        <v>74</v>
      </c>
      <c r="E4" s="355" t="s">
        <v>60</v>
      </c>
      <c r="F4" s="356"/>
      <c r="H4" s="257" t="s">
        <v>467</v>
      </c>
      <c r="I4" s="252" t="s">
        <v>459</v>
      </c>
      <c r="J4" s="252" t="s">
        <v>460</v>
      </c>
      <c r="K4" s="252" t="s">
        <v>463</v>
      </c>
      <c r="L4" s="252" t="s">
        <v>464</v>
      </c>
      <c r="M4" s="252" t="s">
        <v>465</v>
      </c>
      <c r="N4" s="252" t="s">
        <v>466</v>
      </c>
    </row>
    <row r="5" spans="1:14" ht="40.5" customHeight="1" thickBot="1" x14ac:dyDescent="0.3">
      <c r="A5" s="357"/>
      <c r="B5" s="357"/>
      <c r="C5" s="357"/>
      <c r="D5" s="357"/>
      <c r="E5" s="357"/>
      <c r="F5" s="357"/>
      <c r="H5" s="244">
        <f>'1000'!E10</f>
        <v>2398</v>
      </c>
      <c r="I5" s="204">
        <f>C7</f>
        <v>2398</v>
      </c>
      <c r="J5" s="204">
        <f>H8</f>
        <v>2398</v>
      </c>
      <c r="K5" s="204">
        <f>H9</f>
        <v>2398</v>
      </c>
      <c r="L5" s="204">
        <f>H16</f>
        <v>2398</v>
      </c>
      <c r="M5" s="204">
        <f>H21</f>
        <v>0</v>
      </c>
      <c r="N5" s="204">
        <f>C26</f>
        <v>2398</v>
      </c>
    </row>
    <row r="6" spans="1:14" ht="16.5" thickBot="1" x14ac:dyDescent="0.3">
      <c r="A6" s="70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</row>
    <row r="7" spans="1:14" ht="48" thickBot="1" x14ac:dyDescent="0.3">
      <c r="A7" s="8" t="s">
        <v>61</v>
      </c>
      <c r="B7" s="72">
        <v>1</v>
      </c>
      <c r="C7" s="101">
        <v>2398</v>
      </c>
      <c r="D7" s="24" t="s">
        <v>124</v>
      </c>
      <c r="E7" s="24" t="s">
        <v>124</v>
      </c>
      <c r="F7" s="103"/>
    </row>
    <row r="8" spans="1:14" ht="32.25" thickBot="1" x14ac:dyDescent="0.3">
      <c r="A8" s="9" t="s">
        <v>4</v>
      </c>
      <c r="B8" s="73">
        <v>2</v>
      </c>
      <c r="C8" s="101">
        <v>2398</v>
      </c>
      <c r="D8" s="105"/>
      <c r="E8" s="105"/>
      <c r="F8" s="106"/>
      <c r="H8" s="251">
        <f>C8+D8+E8</f>
        <v>2398</v>
      </c>
      <c r="K8" t="s">
        <v>346</v>
      </c>
    </row>
    <row r="9" spans="1:14" ht="21.75" customHeight="1" x14ac:dyDescent="0.25">
      <c r="A9" s="9" t="s">
        <v>62</v>
      </c>
      <c r="B9" s="73">
        <v>3</v>
      </c>
      <c r="C9" s="101">
        <v>2398</v>
      </c>
      <c r="D9" s="68"/>
      <c r="E9" s="68"/>
      <c r="F9" s="132"/>
      <c r="H9" s="251">
        <f t="shared" ref="H9:H24" si="0">C9+D9+E9</f>
        <v>2398</v>
      </c>
    </row>
    <row r="10" spans="1:14" ht="21.75" customHeight="1" x14ac:dyDescent="0.25">
      <c r="A10" s="9" t="s">
        <v>5</v>
      </c>
      <c r="B10" s="73">
        <v>4</v>
      </c>
      <c r="C10" s="67">
        <v>2333</v>
      </c>
      <c r="D10" s="68">
        <v>35</v>
      </c>
      <c r="E10" s="68"/>
      <c r="F10" s="132">
        <v>15</v>
      </c>
      <c r="H10" s="251">
        <f t="shared" si="0"/>
        <v>2368</v>
      </c>
    </row>
    <row r="11" spans="1:14" ht="21.75" customHeight="1" x14ac:dyDescent="0.25">
      <c r="A11" s="9" t="s">
        <v>63</v>
      </c>
      <c r="B11" s="73">
        <v>5</v>
      </c>
      <c r="C11" s="67">
        <v>2398</v>
      </c>
      <c r="D11" s="68">
        <v>37</v>
      </c>
      <c r="E11" s="68"/>
      <c r="F11" s="132">
        <v>9</v>
      </c>
      <c r="H11" s="251">
        <f t="shared" si="0"/>
        <v>2435</v>
      </c>
    </row>
    <row r="12" spans="1:14" ht="21.75" customHeight="1" x14ac:dyDescent="0.25">
      <c r="A12" s="9" t="s">
        <v>64</v>
      </c>
      <c r="B12" s="73">
        <v>6</v>
      </c>
      <c r="C12" s="67">
        <v>581</v>
      </c>
      <c r="D12" s="68"/>
      <c r="E12" s="68"/>
      <c r="F12" s="132">
        <v>0</v>
      </c>
      <c r="H12" s="251">
        <f t="shared" si="0"/>
        <v>581</v>
      </c>
    </row>
    <row r="13" spans="1:14" ht="21.75" customHeight="1" x14ac:dyDescent="0.25">
      <c r="A13" s="9" t="s">
        <v>65</v>
      </c>
      <c r="B13" s="73">
        <v>7</v>
      </c>
      <c r="C13" s="67">
        <v>1138</v>
      </c>
      <c r="D13" s="68"/>
      <c r="E13" s="68"/>
      <c r="F13" s="132">
        <v>0</v>
      </c>
      <c r="H13" s="251">
        <f t="shared" si="0"/>
        <v>1138</v>
      </c>
    </row>
    <row r="14" spans="1:14" ht="21.75" customHeight="1" x14ac:dyDescent="0.25">
      <c r="A14" s="9" t="s">
        <v>66</v>
      </c>
      <c r="B14" s="73">
        <v>8</v>
      </c>
      <c r="C14" s="67">
        <v>1825</v>
      </c>
      <c r="D14" s="68">
        <v>76</v>
      </c>
      <c r="E14" s="68">
        <v>23</v>
      </c>
      <c r="F14" s="132">
        <v>30</v>
      </c>
      <c r="H14" s="251">
        <f t="shared" si="0"/>
        <v>1924</v>
      </c>
    </row>
    <row r="15" spans="1:14" ht="47.25" x14ac:dyDescent="0.25">
      <c r="A15" s="9" t="s">
        <v>67</v>
      </c>
      <c r="B15" s="73">
        <v>9</v>
      </c>
      <c r="C15" s="104">
        <v>571</v>
      </c>
      <c r="D15" s="105">
        <v>93</v>
      </c>
      <c r="E15" s="105">
        <v>135</v>
      </c>
      <c r="F15" s="106">
        <v>56</v>
      </c>
      <c r="H15" s="251">
        <f t="shared" si="0"/>
        <v>799</v>
      </c>
    </row>
    <row r="16" spans="1:14" ht="24" customHeight="1" x14ac:dyDescent="0.25">
      <c r="A16" s="9" t="s">
        <v>6</v>
      </c>
      <c r="B16" s="73">
        <v>10</v>
      </c>
      <c r="C16" s="67">
        <v>466</v>
      </c>
      <c r="D16" s="68">
        <v>1549</v>
      </c>
      <c r="E16" s="68">
        <v>383</v>
      </c>
      <c r="F16" s="132">
        <v>0</v>
      </c>
      <c r="H16" s="251">
        <f t="shared" si="0"/>
        <v>2398</v>
      </c>
    </row>
    <row r="17" spans="1:9" ht="24" customHeight="1" x14ac:dyDescent="0.25">
      <c r="A17" s="9" t="s">
        <v>68</v>
      </c>
      <c r="B17" s="73">
        <v>11</v>
      </c>
      <c r="C17" s="67">
        <v>2</v>
      </c>
      <c r="D17" s="68">
        <v>2</v>
      </c>
      <c r="E17" s="68">
        <v>520</v>
      </c>
      <c r="F17" s="132">
        <v>0</v>
      </c>
      <c r="H17" s="251">
        <f t="shared" si="0"/>
        <v>524</v>
      </c>
    </row>
    <row r="18" spans="1:9" ht="24" customHeight="1" x14ac:dyDescent="0.25">
      <c r="A18" s="9" t="s">
        <v>69</v>
      </c>
      <c r="B18" s="73">
        <v>12</v>
      </c>
      <c r="C18" s="67">
        <v>0</v>
      </c>
      <c r="D18" s="68"/>
      <c r="E18" s="68"/>
      <c r="F18" s="132"/>
      <c r="H18" s="251">
        <f t="shared" si="0"/>
        <v>0</v>
      </c>
    </row>
    <row r="19" spans="1:9" ht="24" customHeight="1" x14ac:dyDescent="0.25">
      <c r="A19" s="9" t="s">
        <v>7</v>
      </c>
      <c r="B19" s="73">
        <v>13</v>
      </c>
      <c r="C19" s="67">
        <v>0</v>
      </c>
      <c r="D19" s="68"/>
      <c r="E19" s="68"/>
      <c r="F19" s="132"/>
      <c r="H19" s="251">
        <f t="shared" si="0"/>
        <v>0</v>
      </c>
    </row>
    <row r="20" spans="1:9" ht="24" customHeight="1" x14ac:dyDescent="0.25">
      <c r="A20" s="9" t="s">
        <v>70</v>
      </c>
      <c r="B20" s="73">
        <v>14</v>
      </c>
      <c r="C20" s="67">
        <v>0</v>
      </c>
      <c r="D20" s="68"/>
      <c r="E20" s="68"/>
      <c r="F20" s="132"/>
      <c r="H20" s="251">
        <f t="shared" si="0"/>
        <v>0</v>
      </c>
    </row>
    <row r="21" spans="1:9" ht="24" customHeight="1" x14ac:dyDescent="0.25">
      <c r="A21" s="9" t="s">
        <v>8</v>
      </c>
      <c r="B21" s="73">
        <v>15</v>
      </c>
      <c r="C21" s="67">
        <v>0</v>
      </c>
      <c r="D21" s="68"/>
      <c r="E21" s="68"/>
      <c r="F21" s="132"/>
      <c r="H21" s="251">
        <f t="shared" si="0"/>
        <v>0</v>
      </c>
    </row>
    <row r="22" spans="1:9" ht="24" customHeight="1" x14ac:dyDescent="0.25">
      <c r="A22" s="9" t="s">
        <v>71</v>
      </c>
      <c r="B22" s="73">
        <v>16</v>
      </c>
      <c r="C22" s="67">
        <v>344</v>
      </c>
      <c r="D22" s="68">
        <v>7</v>
      </c>
      <c r="E22" s="68">
        <v>240</v>
      </c>
      <c r="F22" s="132"/>
      <c r="H22" s="251">
        <f t="shared" si="0"/>
        <v>591</v>
      </c>
    </row>
    <row r="23" spans="1:9" ht="47.25" customHeight="1" x14ac:dyDescent="0.25">
      <c r="A23" s="33" t="s">
        <v>72</v>
      </c>
      <c r="B23" s="73">
        <v>17</v>
      </c>
      <c r="C23" s="104">
        <v>0</v>
      </c>
      <c r="D23" s="105"/>
      <c r="E23" s="105"/>
      <c r="F23" s="106"/>
      <c r="H23" s="251">
        <f t="shared" si="0"/>
        <v>0</v>
      </c>
    </row>
    <row r="24" spans="1:9" ht="31.5" x14ac:dyDescent="0.25">
      <c r="A24" s="33" t="s">
        <v>73</v>
      </c>
      <c r="B24" s="73">
        <v>18</v>
      </c>
      <c r="C24" s="104">
        <v>0</v>
      </c>
      <c r="D24" s="105"/>
      <c r="E24" s="105"/>
      <c r="F24" s="106"/>
      <c r="H24" s="251">
        <f t="shared" si="0"/>
        <v>0</v>
      </c>
    </row>
    <row r="25" spans="1:9" ht="21.75" customHeight="1" thickBot="1" x14ac:dyDescent="0.3">
      <c r="A25" s="9" t="s">
        <v>9</v>
      </c>
      <c r="B25" s="73">
        <v>19</v>
      </c>
      <c r="C25" s="67">
        <v>1004</v>
      </c>
      <c r="D25" s="68">
        <v>4</v>
      </c>
      <c r="E25" s="68"/>
      <c r="F25" s="132">
        <v>1</v>
      </c>
      <c r="H25" s="301">
        <f>'1000'!E8+'1000'!E9</f>
        <v>1918</v>
      </c>
      <c r="I25" t="s">
        <v>479</v>
      </c>
    </row>
    <row r="26" spans="1:9" ht="21.75" customHeight="1" thickBot="1" x14ac:dyDescent="0.3">
      <c r="A26" s="64" t="s">
        <v>352</v>
      </c>
      <c r="B26" s="74">
        <v>20</v>
      </c>
      <c r="C26" s="101">
        <v>2398</v>
      </c>
      <c r="D26" s="21" t="s">
        <v>124</v>
      </c>
      <c r="E26" s="21" t="s">
        <v>124</v>
      </c>
      <c r="F26" s="133"/>
      <c r="H26" s="294" t="s">
        <v>478</v>
      </c>
    </row>
    <row r="27" spans="1:9" ht="16.5" thickBot="1" x14ac:dyDescent="0.3">
      <c r="A27" s="206" t="s">
        <v>448</v>
      </c>
      <c r="B27" s="207">
        <v>21</v>
      </c>
      <c r="C27" s="208">
        <f>SUM(C7:C26)</f>
        <v>20254</v>
      </c>
      <c r="D27" s="208">
        <f>SUM(D8:D25)</f>
        <v>1803</v>
      </c>
      <c r="E27" s="254">
        <f>SUM(E8:E25)</f>
        <v>1301</v>
      </c>
      <c r="F27" s="209">
        <f>SUM(F7:F26)</f>
        <v>111</v>
      </c>
    </row>
    <row r="28" spans="1:9" x14ac:dyDescent="0.25">
      <c r="A28" s="123" t="s">
        <v>351</v>
      </c>
    </row>
    <row r="29" spans="1:9" ht="15.75" thickBot="1" x14ac:dyDescent="0.3"/>
    <row r="30" spans="1:9" ht="18" thickBot="1" x14ac:dyDescent="0.35">
      <c r="A30" s="253" t="s">
        <v>468</v>
      </c>
      <c r="B30" s="258">
        <v>1301</v>
      </c>
    </row>
  </sheetData>
  <sheetProtection password="DB70" sheet="1" objects="1" scenarios="1" sort="0" autoFilter="0"/>
  <mergeCells count="8">
    <mergeCell ref="A1:F1"/>
    <mergeCell ref="A3:A5"/>
    <mergeCell ref="B3:B5"/>
    <mergeCell ref="C3:E3"/>
    <mergeCell ref="F3:F5"/>
    <mergeCell ref="C4:C5"/>
    <mergeCell ref="D4:D5"/>
    <mergeCell ref="E4:E5"/>
  </mergeCells>
  <phoneticPr fontId="0" type="noConversion"/>
  <conditionalFormatting sqref="I5">
    <cfRule type="expression" dxfId="9" priority="1" stopIfTrue="1">
      <formula>I5&lt;&gt;C7</formula>
    </cfRule>
  </conditionalFormatting>
  <dataValidations count="1">
    <dataValidation type="custom" operator="greaterThanOrEqual" allowBlank="1" showInputMessage="1" showErrorMessage="1" errorTitle="В Н И М А Н И Е !" error="Перед заполнением таблицы НУЖНО ВНАЧАЛЕ:_x000a_1) на листе «Сведения» заполнить ВСЕ ЦВЕТНЫЕ ЯЧЕЙКИ;_x000a_2) на листе «7000» заполнить ВСЕ ЦВЕТНЫЕ ЯЧЕЙКИ ПОД ТАбЛИЦЕЙ._x000a__x000a__x000a_В эту ячейку можно ввести ТОЛЬКО ЦЕЛОЕ ЧИСЛО." sqref="C7:C26 D8:E25 F7:F26">
      <formula1>AND($B$2=TRUE,ISNUMBER(C7),IF(ISERROR(SEARCH(",?",C7)),0,1)=0)</formula1>
    </dataValidation>
  </dataValidations>
  <pageMargins left="0.15748031496062992" right="0.15748031496062992" top="0.19685039370078741" bottom="0.15748031496062992" header="0.15748031496062992" footer="0.31496062992125984"/>
  <pageSetup paperSize="9" scale="58" orientation="landscape" r:id="rId1"/>
  <ignoredErrors>
    <ignoredError sqref="C27:F2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J211"/>
  <sheetViews>
    <sheetView zoomScale="80" zoomScaleNormal="80" workbookViewId="0">
      <selection activeCell="D27" sqref="D27"/>
    </sheetView>
  </sheetViews>
  <sheetFormatPr defaultRowHeight="15" x14ac:dyDescent="0.25"/>
  <cols>
    <col min="1" max="1" width="69.7109375" customWidth="1"/>
    <col min="2" max="2" width="10.42578125" customWidth="1"/>
    <col min="3" max="3" width="20.85546875" customWidth="1"/>
    <col min="4" max="4" width="17.5703125" customWidth="1"/>
    <col min="5" max="5" width="22.5703125" customWidth="1"/>
    <col min="6" max="6" width="13.85546875" customWidth="1"/>
    <col min="7" max="7" width="13.140625" customWidth="1"/>
  </cols>
  <sheetData>
    <row r="1" spans="1:10" ht="43.5" customHeight="1" x14ac:dyDescent="0.25">
      <c r="A1" s="359" t="s">
        <v>10</v>
      </c>
      <c r="B1" s="359"/>
      <c r="C1" s="359"/>
      <c r="D1" s="359"/>
      <c r="E1" s="359"/>
      <c r="F1" s="359"/>
      <c r="G1" s="359"/>
    </row>
    <row r="2" spans="1:10" ht="16.5" thickBot="1" x14ac:dyDescent="0.3">
      <c r="A2" s="3" t="s">
        <v>350</v>
      </c>
      <c r="B2" s="189" t="b">
        <f>Сведения!$A$1</f>
        <v>1</v>
      </c>
    </row>
    <row r="3" spans="1:10" s="7" customFormat="1" ht="16.5" thickBot="1" x14ac:dyDescent="0.3">
      <c r="A3" s="345" t="s">
        <v>77</v>
      </c>
      <c r="B3" s="353" t="s">
        <v>3</v>
      </c>
      <c r="C3" s="353" t="s">
        <v>78</v>
      </c>
      <c r="D3" s="351" t="s">
        <v>79</v>
      </c>
      <c r="E3" s="352"/>
      <c r="F3" s="353" t="s">
        <v>80</v>
      </c>
      <c r="G3" s="353" t="s">
        <v>83</v>
      </c>
    </row>
    <row r="4" spans="1:10" s="7" customFormat="1" ht="48" thickBot="1" x14ac:dyDescent="0.3">
      <c r="A4" s="347"/>
      <c r="B4" s="354"/>
      <c r="C4" s="354"/>
      <c r="D4" s="6" t="s">
        <v>81</v>
      </c>
      <c r="E4" s="6" t="s">
        <v>82</v>
      </c>
      <c r="F4" s="354"/>
      <c r="G4" s="354"/>
    </row>
    <row r="5" spans="1:10" s="7" customFormat="1" ht="16.5" thickBot="1" x14ac:dyDescent="0.3">
      <c r="A5" s="77">
        <v>1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  <c r="G5" s="78">
        <v>7</v>
      </c>
    </row>
    <row r="6" spans="1:10" s="7" customFormat="1" ht="22.5" customHeight="1" x14ac:dyDescent="0.25">
      <c r="A6" s="8" t="s">
        <v>84</v>
      </c>
      <c r="B6" s="79">
        <v>1</v>
      </c>
      <c r="C6" s="101">
        <v>2</v>
      </c>
      <c r="D6" s="102">
        <v>2</v>
      </c>
      <c r="E6" s="102"/>
      <c r="F6" s="102"/>
      <c r="G6" s="103"/>
      <c r="I6" s="205">
        <f>D6+E6</f>
        <v>2</v>
      </c>
      <c r="J6" s="7">
        <f>I6/C6*100</f>
        <v>100</v>
      </c>
    </row>
    <row r="7" spans="1:10" s="7" customFormat="1" ht="22.5" customHeight="1" x14ac:dyDescent="0.25">
      <c r="A7" s="9" t="s">
        <v>85</v>
      </c>
      <c r="B7" s="80">
        <v>2</v>
      </c>
      <c r="C7" s="104">
        <v>4</v>
      </c>
      <c r="D7" s="105">
        <v>4</v>
      </c>
      <c r="E7" s="105"/>
      <c r="F7" s="105"/>
      <c r="G7" s="106"/>
      <c r="I7" s="205">
        <f t="shared" ref="I7:I22" si="0">D7+E7</f>
        <v>4</v>
      </c>
      <c r="J7" s="7">
        <f t="shared" ref="J7:J22" si="1">I7/C7*100</f>
        <v>100</v>
      </c>
    </row>
    <row r="8" spans="1:10" s="7" customFormat="1" ht="22.5" customHeight="1" x14ac:dyDescent="0.25">
      <c r="A8" s="9" t="s">
        <v>86</v>
      </c>
      <c r="B8" s="80">
        <v>3</v>
      </c>
      <c r="C8" s="104"/>
      <c r="D8" s="105"/>
      <c r="E8" s="105"/>
      <c r="F8" s="105"/>
      <c r="G8" s="106"/>
      <c r="I8" s="205">
        <f t="shared" si="0"/>
        <v>0</v>
      </c>
      <c r="J8" s="7" t="e">
        <f t="shared" si="1"/>
        <v>#DIV/0!</v>
      </c>
    </row>
    <row r="9" spans="1:10" s="7" customFormat="1" ht="22.5" customHeight="1" x14ac:dyDescent="0.25">
      <c r="A9" s="9" t="s">
        <v>87</v>
      </c>
      <c r="B9" s="80">
        <v>4</v>
      </c>
      <c r="C9" s="104"/>
      <c r="D9" s="105"/>
      <c r="E9" s="105"/>
      <c r="F9" s="105"/>
      <c r="G9" s="106"/>
      <c r="I9" s="205">
        <f t="shared" si="0"/>
        <v>0</v>
      </c>
      <c r="J9" s="7" t="e">
        <f t="shared" si="1"/>
        <v>#DIV/0!</v>
      </c>
    </row>
    <row r="10" spans="1:10" s="7" customFormat="1" ht="22.5" customHeight="1" x14ac:dyDescent="0.25">
      <c r="A10" s="9" t="s">
        <v>98</v>
      </c>
      <c r="B10" s="80">
        <v>5</v>
      </c>
      <c r="C10" s="104"/>
      <c r="D10" s="105"/>
      <c r="E10" s="105"/>
      <c r="F10" s="105"/>
      <c r="G10" s="106"/>
      <c r="I10" s="205">
        <f t="shared" si="0"/>
        <v>0</v>
      </c>
      <c r="J10" s="7" t="e">
        <f t="shared" si="1"/>
        <v>#DIV/0!</v>
      </c>
    </row>
    <row r="11" spans="1:10" s="7" customFormat="1" ht="22.5" customHeight="1" x14ac:dyDescent="0.25">
      <c r="A11" s="9" t="s">
        <v>88</v>
      </c>
      <c r="B11" s="80">
        <v>6</v>
      </c>
      <c r="C11" s="104"/>
      <c r="D11" s="105"/>
      <c r="E11" s="105"/>
      <c r="F11" s="105"/>
      <c r="G11" s="106"/>
      <c r="I11" s="205">
        <f t="shared" si="0"/>
        <v>0</v>
      </c>
      <c r="J11" s="7" t="e">
        <f t="shared" si="1"/>
        <v>#DIV/0!</v>
      </c>
    </row>
    <row r="12" spans="1:10" s="7" customFormat="1" ht="22.5" customHeight="1" x14ac:dyDescent="0.25">
      <c r="A12" s="9" t="s">
        <v>89</v>
      </c>
      <c r="B12" s="80">
        <v>7</v>
      </c>
      <c r="C12" s="104"/>
      <c r="D12" s="105"/>
      <c r="E12" s="105"/>
      <c r="F12" s="105"/>
      <c r="G12" s="106"/>
      <c r="I12" s="205">
        <f t="shared" si="0"/>
        <v>0</v>
      </c>
      <c r="J12" s="7" t="e">
        <f t="shared" si="1"/>
        <v>#DIV/0!</v>
      </c>
    </row>
    <row r="13" spans="1:10" s="7" customFormat="1" ht="22.5" customHeight="1" x14ac:dyDescent="0.25">
      <c r="A13" s="9" t="s">
        <v>90</v>
      </c>
      <c r="B13" s="80">
        <v>8</v>
      </c>
      <c r="C13" s="104"/>
      <c r="D13" s="105"/>
      <c r="E13" s="105"/>
      <c r="F13" s="105"/>
      <c r="G13" s="106"/>
      <c r="I13" s="205">
        <f t="shared" si="0"/>
        <v>0</v>
      </c>
      <c r="J13" s="7" t="e">
        <f t="shared" si="1"/>
        <v>#DIV/0!</v>
      </c>
    </row>
    <row r="14" spans="1:10" s="7" customFormat="1" ht="22.5" customHeight="1" x14ac:dyDescent="0.25">
      <c r="A14" s="9" t="s">
        <v>91</v>
      </c>
      <c r="B14" s="80">
        <v>9</v>
      </c>
      <c r="C14" s="104">
        <v>62</v>
      </c>
      <c r="D14" s="105">
        <v>62</v>
      </c>
      <c r="E14" s="105"/>
      <c r="F14" s="105"/>
      <c r="G14" s="106"/>
      <c r="I14" s="205">
        <f t="shared" si="0"/>
        <v>62</v>
      </c>
      <c r="J14" s="7">
        <f t="shared" si="1"/>
        <v>100</v>
      </c>
    </row>
    <row r="15" spans="1:10" s="7" customFormat="1" ht="32.25" customHeight="1" x14ac:dyDescent="0.25">
      <c r="A15" s="9" t="s">
        <v>92</v>
      </c>
      <c r="B15" s="80">
        <v>10</v>
      </c>
      <c r="C15" s="104"/>
      <c r="D15" s="105"/>
      <c r="E15" s="105"/>
      <c r="F15" s="105"/>
      <c r="G15" s="106"/>
      <c r="I15" s="205">
        <f t="shared" si="0"/>
        <v>0</v>
      </c>
      <c r="J15" s="7" t="e">
        <f t="shared" si="1"/>
        <v>#DIV/0!</v>
      </c>
    </row>
    <row r="16" spans="1:10" s="7" customFormat="1" ht="22.5" customHeight="1" x14ac:dyDescent="0.25">
      <c r="A16" s="9" t="s">
        <v>93</v>
      </c>
      <c r="B16" s="80">
        <v>11</v>
      </c>
      <c r="C16" s="104">
        <v>5</v>
      </c>
      <c r="D16" s="105">
        <v>5</v>
      </c>
      <c r="E16" s="105"/>
      <c r="F16" s="105"/>
      <c r="G16" s="106"/>
      <c r="I16" s="205">
        <f t="shared" si="0"/>
        <v>5</v>
      </c>
      <c r="J16" s="7">
        <f t="shared" si="1"/>
        <v>100</v>
      </c>
    </row>
    <row r="17" spans="1:10" s="7" customFormat="1" ht="22.5" customHeight="1" x14ac:dyDescent="0.25">
      <c r="A17" s="9" t="s">
        <v>94</v>
      </c>
      <c r="B17" s="80">
        <v>12</v>
      </c>
      <c r="C17" s="104"/>
      <c r="D17" s="105"/>
      <c r="E17" s="105"/>
      <c r="F17" s="105"/>
      <c r="G17" s="106"/>
      <c r="I17" s="205">
        <f t="shared" si="0"/>
        <v>0</v>
      </c>
      <c r="J17" s="7" t="e">
        <f t="shared" si="1"/>
        <v>#DIV/0!</v>
      </c>
    </row>
    <row r="18" spans="1:10" s="7" customFormat="1" ht="22.5" customHeight="1" x14ac:dyDescent="0.25">
      <c r="A18" s="9" t="s">
        <v>95</v>
      </c>
      <c r="B18" s="80">
        <v>13</v>
      </c>
      <c r="C18" s="104">
        <v>7</v>
      </c>
      <c r="D18" s="105">
        <v>7</v>
      </c>
      <c r="E18" s="105"/>
      <c r="F18" s="105"/>
      <c r="G18" s="106"/>
      <c r="I18" s="205">
        <f t="shared" si="0"/>
        <v>7</v>
      </c>
      <c r="J18" s="7">
        <f t="shared" si="1"/>
        <v>100</v>
      </c>
    </row>
    <row r="19" spans="1:10" s="7" customFormat="1" ht="22.5" customHeight="1" x14ac:dyDescent="0.25">
      <c r="A19" s="9" t="s">
        <v>99</v>
      </c>
      <c r="B19" s="80">
        <v>14</v>
      </c>
      <c r="C19" s="104">
        <v>481</v>
      </c>
      <c r="D19" s="105">
        <v>481</v>
      </c>
      <c r="E19" s="105"/>
      <c r="F19" s="105"/>
      <c r="G19" s="46"/>
      <c r="I19" s="205">
        <f t="shared" si="0"/>
        <v>481</v>
      </c>
      <c r="J19" s="7">
        <f t="shared" si="1"/>
        <v>100</v>
      </c>
    </row>
    <row r="20" spans="1:10" s="7" customFormat="1" ht="22.5" customHeight="1" x14ac:dyDescent="0.25">
      <c r="A20" s="9" t="s">
        <v>96</v>
      </c>
      <c r="B20" s="80">
        <v>15</v>
      </c>
      <c r="C20" s="104"/>
      <c r="D20" s="105"/>
      <c r="E20" s="105"/>
      <c r="F20" s="105"/>
      <c r="G20" s="46"/>
      <c r="I20" s="205">
        <f t="shared" si="0"/>
        <v>0</v>
      </c>
      <c r="J20" s="7" t="e">
        <f t="shared" si="1"/>
        <v>#DIV/0!</v>
      </c>
    </row>
    <row r="21" spans="1:10" s="7" customFormat="1" ht="22.5" customHeight="1" thickBot="1" x14ac:dyDescent="0.3">
      <c r="A21" s="10" t="s">
        <v>97</v>
      </c>
      <c r="B21" s="81">
        <v>16</v>
      </c>
      <c r="C21" s="134">
        <v>531</v>
      </c>
      <c r="D21" s="135">
        <v>531</v>
      </c>
      <c r="E21" s="46"/>
      <c r="F21" s="46"/>
      <c r="G21" s="136"/>
      <c r="I21" s="205">
        <f t="shared" si="0"/>
        <v>531</v>
      </c>
      <c r="J21" s="7">
        <f t="shared" si="1"/>
        <v>100</v>
      </c>
    </row>
    <row r="22" spans="1:10" s="7" customFormat="1" ht="22.5" customHeight="1" thickBot="1" x14ac:dyDescent="0.3">
      <c r="A22" s="115" t="s">
        <v>2</v>
      </c>
      <c r="B22" s="70">
        <v>17</v>
      </c>
      <c r="C22" s="116">
        <f>SUM(C6:C21)</f>
        <v>1092</v>
      </c>
      <c r="D22" s="117">
        <f>SUM(D6:D21)</f>
        <v>1092</v>
      </c>
      <c r="E22" s="117">
        <f>SUM(E6:E21)</f>
        <v>0</v>
      </c>
      <c r="F22" s="117">
        <f>SUM(F6:F21)</f>
        <v>0</v>
      </c>
      <c r="G22" s="118">
        <f>SUM(G6:G21)</f>
        <v>0</v>
      </c>
      <c r="I22" s="205">
        <f t="shared" si="0"/>
        <v>1092</v>
      </c>
      <c r="J22" s="7">
        <f t="shared" si="1"/>
        <v>100</v>
      </c>
    </row>
    <row r="24" spans="1:10" ht="15.75" x14ac:dyDescent="0.25">
      <c r="A24" s="224" t="s">
        <v>452</v>
      </c>
      <c r="B24" s="224"/>
      <c r="C24" s="224"/>
      <c r="D24" s="224"/>
      <c r="E24" s="224"/>
      <c r="F24" s="1"/>
      <c r="G24" s="1"/>
    </row>
    <row r="25" spans="1:10" s="1" customFormat="1" ht="15.75" x14ac:dyDescent="0.25">
      <c r="A25" s="358" t="s">
        <v>453</v>
      </c>
      <c r="B25" s="358"/>
      <c r="C25" s="358"/>
      <c r="D25" s="358"/>
      <c r="E25" s="358"/>
      <c r="F25" s="105">
        <v>0</v>
      </c>
      <c r="G25" s="18" t="s">
        <v>127</v>
      </c>
    </row>
    <row r="26" spans="1:10" s="1" customFormat="1" ht="15.75" thickBot="1" x14ac:dyDescent="0.3"/>
    <row r="27" spans="1:10" s="1" customFormat="1" ht="18" thickBot="1" x14ac:dyDescent="0.35">
      <c r="A27" s="253" t="s">
        <v>468</v>
      </c>
      <c r="B27" s="258">
        <v>0</v>
      </c>
    </row>
    <row r="28" spans="1:10" s="1" customFormat="1" x14ac:dyDescent="0.25"/>
    <row r="29" spans="1:10" s="1" customFormat="1" x14ac:dyDescent="0.25"/>
    <row r="30" spans="1:10" s="1" customFormat="1" x14ac:dyDescent="0.25"/>
    <row r="31" spans="1:10" s="1" customFormat="1" x14ac:dyDescent="0.25"/>
    <row r="32" spans="1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</sheetData>
  <sheetProtection password="DB70" sheet="1" objects="1" scenarios="1" sort="0" autoFilter="0"/>
  <mergeCells count="8">
    <mergeCell ref="A25:E25"/>
    <mergeCell ref="A1:G1"/>
    <mergeCell ref="F3:F4"/>
    <mergeCell ref="G3:G4"/>
    <mergeCell ref="A3:A4"/>
    <mergeCell ref="B3:B4"/>
    <mergeCell ref="C3:C4"/>
    <mergeCell ref="D3:E3"/>
  </mergeCells>
  <phoneticPr fontId="0" type="noConversion"/>
  <dataValidations count="2">
    <dataValidation type="custom" operator="greaterThanOrEqual" allowBlank="1" showInputMessage="1" showErrorMessage="1" errorTitle="В Н И М А Н И Е !" error="Перед заполнением таблицы НУЖНО ВНАЧАЛЕ:_x000a_1) на листе «Сведения» заполнить ВСЕ ЦВЕТНЫЕ ЯЧЕЙКИ;_x000a_2) на листе «7000» заполнить ВСЕ ЦВЕТНЫЕ ЯЧЕЙКИ ПОД ТАбЛИЦЕЙ._x000a__x000a__x000a_В эту ячейку можно ввести ТОЛЬКО ЦЕЛОЕ ЧИСЛО." sqref="C6:G18 G21 C19:D21 F19:F21">
      <formula1>AND($B$2=TRUE,ISNUMBER(C6),IF(ISERROR(SEARCH(",?",C6)),0,1)=0)</formula1>
    </dataValidation>
    <dataValidation type="whole" operator="greaterThanOrEqual" allowBlank="1" showInputMessage="1" showErrorMessage="1" errorTitle="Внимание !" error="Должно быть целое число !" sqref="F25">
      <formula1>0</formula1>
    </dataValidation>
  </dataValidations>
  <pageMargins left="0.17" right="0.17" top="0.25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33"/>
  <sheetViews>
    <sheetView topLeftCell="A13" zoomScale="80" zoomScaleNormal="80" workbookViewId="0">
      <selection activeCell="I17" sqref="I17"/>
    </sheetView>
  </sheetViews>
  <sheetFormatPr defaultRowHeight="15" x14ac:dyDescent="0.25"/>
  <cols>
    <col min="1" max="1" width="40.85546875" customWidth="1"/>
    <col min="4" max="5" width="7.85546875" customWidth="1"/>
    <col min="7" max="7" width="8" customWidth="1"/>
    <col min="8" max="8" width="8.140625" customWidth="1"/>
    <col min="9" max="10" width="7.85546875" customWidth="1"/>
    <col min="11" max="11" width="8.140625" customWidth="1"/>
    <col min="12" max="13" width="8.28515625" customWidth="1"/>
    <col min="14" max="14" width="8" customWidth="1"/>
    <col min="15" max="15" width="7.85546875" customWidth="1"/>
  </cols>
  <sheetData>
    <row r="1" spans="1:15" ht="50.25" customHeight="1" x14ac:dyDescent="0.25">
      <c r="A1" s="344" t="s">
        <v>336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6.5" thickBot="1" x14ac:dyDescent="0.3">
      <c r="A2" s="19" t="s">
        <v>348</v>
      </c>
      <c r="B2" s="189" t="b">
        <f>Сведения!$A$1</f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5" s="3" customFormat="1" ht="16.5" customHeight="1" thickBot="1" x14ac:dyDescent="0.3">
      <c r="A3" s="362" t="s">
        <v>100</v>
      </c>
      <c r="B3" s="353" t="s">
        <v>3</v>
      </c>
      <c r="C3" s="364" t="s">
        <v>101</v>
      </c>
      <c r="D3" s="366" t="s">
        <v>0</v>
      </c>
      <c r="E3" s="367"/>
      <c r="F3" s="367"/>
      <c r="G3" s="368"/>
      <c r="H3" s="366" t="s">
        <v>1</v>
      </c>
      <c r="I3" s="367"/>
      <c r="J3" s="367"/>
      <c r="K3" s="368"/>
      <c r="L3" s="366" t="s">
        <v>2</v>
      </c>
      <c r="M3" s="367"/>
      <c r="N3" s="367"/>
      <c r="O3" s="368"/>
    </row>
    <row r="4" spans="1:15" s="3" customFormat="1" ht="45.75" thickBot="1" x14ac:dyDescent="0.3">
      <c r="A4" s="363"/>
      <c r="B4" s="354"/>
      <c r="C4" s="365"/>
      <c r="D4" s="181" t="s">
        <v>11</v>
      </c>
      <c r="E4" s="182" t="s">
        <v>12</v>
      </c>
      <c r="F4" s="182" t="s">
        <v>13</v>
      </c>
      <c r="G4" s="183" t="s">
        <v>2</v>
      </c>
      <c r="H4" s="184" t="s">
        <v>11</v>
      </c>
      <c r="I4" s="182" t="s">
        <v>12</v>
      </c>
      <c r="J4" s="182" t="s">
        <v>13</v>
      </c>
      <c r="K4" s="183" t="s">
        <v>2</v>
      </c>
      <c r="L4" s="184" t="s">
        <v>11</v>
      </c>
      <c r="M4" s="182" t="s">
        <v>12</v>
      </c>
      <c r="N4" s="182" t="s">
        <v>102</v>
      </c>
      <c r="O4" s="183" t="s">
        <v>2</v>
      </c>
    </row>
    <row r="5" spans="1:15" s="3" customFormat="1" ht="16.5" thickBot="1" x14ac:dyDescent="0.3">
      <c r="A5" s="180">
        <v>1</v>
      </c>
      <c r="B5" s="76">
        <v>2</v>
      </c>
      <c r="C5" s="185">
        <v>3</v>
      </c>
      <c r="D5" s="186">
        <v>4</v>
      </c>
      <c r="E5" s="187">
        <v>5</v>
      </c>
      <c r="F5" s="187">
        <v>6</v>
      </c>
      <c r="G5" s="188">
        <v>7</v>
      </c>
      <c r="H5" s="186">
        <v>8</v>
      </c>
      <c r="I5" s="187">
        <v>9</v>
      </c>
      <c r="J5" s="187">
        <v>10</v>
      </c>
      <c r="K5" s="188">
        <v>11</v>
      </c>
      <c r="L5" s="186">
        <v>12</v>
      </c>
      <c r="M5" s="187">
        <v>13</v>
      </c>
      <c r="N5" s="187">
        <v>14</v>
      </c>
      <c r="O5" s="188">
        <v>15</v>
      </c>
    </row>
    <row r="6" spans="1:15" s="3" customFormat="1" ht="45" x14ac:dyDescent="0.25">
      <c r="A6" s="230" t="s">
        <v>103</v>
      </c>
      <c r="B6" s="72">
        <v>1</v>
      </c>
      <c r="C6" s="55" t="s">
        <v>104</v>
      </c>
      <c r="D6" s="120">
        <v>1</v>
      </c>
      <c r="E6" s="102">
        <v>8</v>
      </c>
      <c r="F6" s="102">
        <v>18</v>
      </c>
      <c r="G6" s="48">
        <f>D6+E6+F6</f>
        <v>27</v>
      </c>
      <c r="H6" s="120"/>
      <c r="I6" s="102">
        <v>8</v>
      </c>
      <c r="J6" s="102">
        <v>22</v>
      </c>
      <c r="K6" s="48">
        <f>H6+I6+J6</f>
        <v>30</v>
      </c>
      <c r="L6" s="227">
        <f t="shared" ref="L6:N16" si="0">D6+H6</f>
        <v>1</v>
      </c>
      <c r="M6" s="228">
        <f t="shared" si="0"/>
        <v>16</v>
      </c>
      <c r="N6" s="228">
        <f t="shared" si="0"/>
        <v>40</v>
      </c>
      <c r="O6" s="40">
        <f>L6+M6+N6</f>
        <v>57</v>
      </c>
    </row>
    <row r="7" spans="1:15" s="3" customFormat="1" ht="46.5" customHeight="1" x14ac:dyDescent="0.25">
      <c r="A7" s="231" t="s">
        <v>105</v>
      </c>
      <c r="B7" s="73">
        <v>2</v>
      </c>
      <c r="C7" s="69" t="s">
        <v>106</v>
      </c>
      <c r="D7" s="121">
        <v>2</v>
      </c>
      <c r="E7" s="105">
        <v>26</v>
      </c>
      <c r="F7" s="105">
        <v>35</v>
      </c>
      <c r="G7" s="46">
        <f t="shared" ref="G7:G16" si="1">D7+E7+F7</f>
        <v>63</v>
      </c>
      <c r="H7" s="121">
        <v>3</v>
      </c>
      <c r="I7" s="105">
        <v>30</v>
      </c>
      <c r="J7" s="105">
        <v>62</v>
      </c>
      <c r="K7" s="46">
        <f t="shared" ref="K7:K16" si="2">H7+I7+J7</f>
        <v>95</v>
      </c>
      <c r="L7" s="45">
        <f t="shared" si="0"/>
        <v>5</v>
      </c>
      <c r="M7" s="20">
        <f t="shared" si="0"/>
        <v>56</v>
      </c>
      <c r="N7" s="20">
        <f t="shared" si="0"/>
        <v>97</v>
      </c>
      <c r="O7" s="46">
        <f>L7+M7+N7</f>
        <v>158</v>
      </c>
    </row>
    <row r="8" spans="1:15" s="3" customFormat="1" ht="30" x14ac:dyDescent="0.25">
      <c r="A8" s="231" t="s">
        <v>107</v>
      </c>
      <c r="B8" s="73">
        <v>3</v>
      </c>
      <c r="C8" s="69" t="s">
        <v>108</v>
      </c>
      <c r="D8" s="121">
        <v>123</v>
      </c>
      <c r="E8" s="105">
        <v>370</v>
      </c>
      <c r="F8" s="105">
        <v>239</v>
      </c>
      <c r="G8" s="46">
        <f t="shared" si="1"/>
        <v>732</v>
      </c>
      <c r="H8" s="121">
        <v>92</v>
      </c>
      <c r="I8" s="105">
        <v>465</v>
      </c>
      <c r="J8" s="105">
        <v>463</v>
      </c>
      <c r="K8" s="46">
        <f t="shared" si="2"/>
        <v>1020</v>
      </c>
      <c r="L8" s="45">
        <f t="shared" si="0"/>
        <v>215</v>
      </c>
      <c r="M8" s="20">
        <f t="shared" si="0"/>
        <v>835</v>
      </c>
      <c r="N8" s="20">
        <f t="shared" si="0"/>
        <v>702</v>
      </c>
      <c r="O8" s="46">
        <f t="shared" ref="O8:O16" si="3">L8+M8+N8</f>
        <v>1752</v>
      </c>
    </row>
    <row r="9" spans="1:15" s="3" customFormat="1" ht="28.5" customHeight="1" x14ac:dyDescent="0.25">
      <c r="A9" s="231" t="s">
        <v>109</v>
      </c>
      <c r="B9" s="73">
        <v>4</v>
      </c>
      <c r="C9" s="69" t="s">
        <v>110</v>
      </c>
      <c r="D9" s="121">
        <v>136</v>
      </c>
      <c r="E9" s="105">
        <v>256</v>
      </c>
      <c r="F9" s="105">
        <v>86</v>
      </c>
      <c r="G9" s="46">
        <f t="shared" si="1"/>
        <v>478</v>
      </c>
      <c r="H9" s="121">
        <v>7</v>
      </c>
      <c r="I9" s="105">
        <v>21</v>
      </c>
      <c r="J9" s="105">
        <v>2</v>
      </c>
      <c r="K9" s="46">
        <f t="shared" si="2"/>
        <v>30</v>
      </c>
      <c r="L9" s="45">
        <f t="shared" si="0"/>
        <v>143</v>
      </c>
      <c r="M9" s="20">
        <f t="shared" si="0"/>
        <v>277</v>
      </c>
      <c r="N9" s="20">
        <f t="shared" si="0"/>
        <v>88</v>
      </c>
      <c r="O9" s="46">
        <f t="shared" si="3"/>
        <v>508</v>
      </c>
    </row>
    <row r="10" spans="1:15" s="3" customFormat="1" ht="30" x14ac:dyDescent="0.25">
      <c r="A10" s="231" t="s">
        <v>111</v>
      </c>
      <c r="B10" s="73">
        <v>5</v>
      </c>
      <c r="C10" s="69" t="s">
        <v>112</v>
      </c>
      <c r="D10" s="121">
        <v>8</v>
      </c>
      <c r="E10" s="105">
        <v>33</v>
      </c>
      <c r="F10" s="105">
        <v>8</v>
      </c>
      <c r="G10" s="46">
        <f t="shared" si="1"/>
        <v>49</v>
      </c>
      <c r="H10" s="121"/>
      <c r="I10" s="105">
        <v>5</v>
      </c>
      <c r="J10" s="105">
        <v>2</v>
      </c>
      <c r="K10" s="46">
        <f t="shared" si="2"/>
        <v>7</v>
      </c>
      <c r="L10" s="45">
        <f t="shared" si="0"/>
        <v>8</v>
      </c>
      <c r="M10" s="20">
        <f t="shared" si="0"/>
        <v>38</v>
      </c>
      <c r="N10" s="20">
        <f t="shared" si="0"/>
        <v>10</v>
      </c>
      <c r="O10" s="46">
        <f t="shared" si="3"/>
        <v>56</v>
      </c>
    </row>
    <row r="11" spans="1:15" s="3" customFormat="1" ht="45" x14ac:dyDescent="0.25">
      <c r="A11" s="231" t="s">
        <v>113</v>
      </c>
      <c r="B11" s="73">
        <v>6</v>
      </c>
      <c r="C11" s="69" t="s">
        <v>114</v>
      </c>
      <c r="D11" s="121"/>
      <c r="E11" s="105"/>
      <c r="F11" s="105"/>
      <c r="G11" s="46">
        <f t="shared" si="1"/>
        <v>0</v>
      </c>
      <c r="H11" s="121"/>
      <c r="I11" s="105"/>
      <c r="J11" s="105"/>
      <c r="K11" s="46">
        <f t="shared" si="2"/>
        <v>0</v>
      </c>
      <c r="L11" s="45">
        <f t="shared" si="0"/>
        <v>0</v>
      </c>
      <c r="M11" s="20">
        <f t="shared" si="0"/>
        <v>0</v>
      </c>
      <c r="N11" s="20">
        <f t="shared" si="0"/>
        <v>0</v>
      </c>
      <c r="O11" s="46">
        <f t="shared" si="3"/>
        <v>0</v>
      </c>
    </row>
    <row r="12" spans="1:15" s="3" customFormat="1" ht="30" x14ac:dyDescent="0.25">
      <c r="A12" s="231" t="s">
        <v>115</v>
      </c>
      <c r="B12" s="73">
        <v>7</v>
      </c>
      <c r="C12" s="69" t="s">
        <v>116</v>
      </c>
      <c r="D12" s="121">
        <v>47</v>
      </c>
      <c r="E12" s="105">
        <v>88</v>
      </c>
      <c r="F12" s="105">
        <v>81</v>
      </c>
      <c r="G12" s="46">
        <f t="shared" si="1"/>
        <v>216</v>
      </c>
      <c r="H12" s="121">
        <v>33</v>
      </c>
      <c r="I12" s="105">
        <v>96</v>
      </c>
      <c r="J12" s="105">
        <v>225</v>
      </c>
      <c r="K12" s="46">
        <f t="shared" si="2"/>
        <v>354</v>
      </c>
      <c r="L12" s="45">
        <f t="shared" si="0"/>
        <v>80</v>
      </c>
      <c r="M12" s="20">
        <f t="shared" si="0"/>
        <v>184</v>
      </c>
      <c r="N12" s="20">
        <f t="shared" si="0"/>
        <v>306</v>
      </c>
      <c r="O12" s="46">
        <f t="shared" si="3"/>
        <v>570</v>
      </c>
    </row>
    <row r="13" spans="1:15" s="3" customFormat="1" ht="30" x14ac:dyDescent="0.25">
      <c r="A13" s="231" t="s">
        <v>117</v>
      </c>
      <c r="B13" s="73">
        <v>8</v>
      </c>
      <c r="C13" s="69" t="s">
        <v>118</v>
      </c>
      <c r="D13" s="121">
        <v>50</v>
      </c>
      <c r="E13" s="105">
        <v>269</v>
      </c>
      <c r="F13" s="105">
        <v>217</v>
      </c>
      <c r="G13" s="46">
        <f t="shared" si="1"/>
        <v>536</v>
      </c>
      <c r="H13" s="121">
        <v>56</v>
      </c>
      <c r="I13" s="105">
        <v>385</v>
      </c>
      <c r="J13" s="105">
        <v>412</v>
      </c>
      <c r="K13" s="46">
        <f t="shared" si="2"/>
        <v>853</v>
      </c>
      <c r="L13" s="45">
        <f t="shared" si="0"/>
        <v>106</v>
      </c>
      <c r="M13" s="20">
        <f t="shared" si="0"/>
        <v>654</v>
      </c>
      <c r="N13" s="20">
        <f t="shared" si="0"/>
        <v>629</v>
      </c>
      <c r="O13" s="46">
        <f t="shared" si="3"/>
        <v>1389</v>
      </c>
    </row>
    <row r="14" spans="1:15" s="3" customFormat="1" ht="261.75" customHeight="1" x14ac:dyDescent="0.25">
      <c r="A14" s="231" t="s">
        <v>122</v>
      </c>
      <c r="B14" s="73">
        <v>9</v>
      </c>
      <c r="C14" s="69" t="s">
        <v>121</v>
      </c>
      <c r="D14" s="121">
        <v>16</v>
      </c>
      <c r="E14" s="105">
        <v>69</v>
      </c>
      <c r="F14" s="105">
        <v>21</v>
      </c>
      <c r="G14" s="46">
        <f t="shared" si="1"/>
        <v>106</v>
      </c>
      <c r="H14" s="121">
        <v>13</v>
      </c>
      <c r="I14" s="105">
        <v>81</v>
      </c>
      <c r="J14" s="105">
        <v>43</v>
      </c>
      <c r="K14" s="46">
        <f t="shared" si="2"/>
        <v>137</v>
      </c>
      <c r="L14" s="45">
        <f t="shared" si="0"/>
        <v>29</v>
      </c>
      <c r="M14" s="20">
        <f t="shared" si="0"/>
        <v>150</v>
      </c>
      <c r="N14" s="20">
        <f t="shared" si="0"/>
        <v>64</v>
      </c>
      <c r="O14" s="46">
        <f t="shared" si="3"/>
        <v>243</v>
      </c>
    </row>
    <row r="15" spans="1:15" s="3" customFormat="1" ht="30" x14ac:dyDescent="0.25">
      <c r="A15" s="231" t="s">
        <v>119</v>
      </c>
      <c r="B15" s="73">
        <v>10</v>
      </c>
      <c r="C15" s="63"/>
      <c r="D15" s="121"/>
      <c r="E15" s="105">
        <v>92</v>
      </c>
      <c r="F15" s="105">
        <v>37</v>
      </c>
      <c r="G15" s="46">
        <f t="shared" si="1"/>
        <v>129</v>
      </c>
      <c r="H15" s="121"/>
      <c r="I15" s="105">
        <v>126</v>
      </c>
      <c r="J15" s="105">
        <v>42</v>
      </c>
      <c r="K15" s="46">
        <f t="shared" si="2"/>
        <v>168</v>
      </c>
      <c r="L15" s="45">
        <f t="shared" si="0"/>
        <v>0</v>
      </c>
      <c r="M15" s="20">
        <f t="shared" si="0"/>
        <v>218</v>
      </c>
      <c r="N15" s="20">
        <f t="shared" si="0"/>
        <v>79</v>
      </c>
      <c r="O15" s="46">
        <f t="shared" si="3"/>
        <v>297</v>
      </c>
    </row>
    <row r="16" spans="1:15" s="3" customFormat="1" ht="30.75" thickBot="1" x14ac:dyDescent="0.3">
      <c r="A16" s="232" t="s">
        <v>120</v>
      </c>
      <c r="B16" s="229">
        <v>11</v>
      </c>
      <c r="C16" s="225"/>
      <c r="D16" s="226"/>
      <c r="E16" s="135">
        <v>10</v>
      </c>
      <c r="F16" s="135">
        <v>2</v>
      </c>
      <c r="G16" s="49">
        <f t="shared" si="1"/>
        <v>12</v>
      </c>
      <c r="H16" s="226"/>
      <c r="I16" s="135">
        <v>4</v>
      </c>
      <c r="J16" s="135">
        <v>6</v>
      </c>
      <c r="K16" s="49">
        <f t="shared" si="2"/>
        <v>10</v>
      </c>
      <c r="L16" s="51">
        <f t="shared" si="0"/>
        <v>0</v>
      </c>
      <c r="M16" s="52">
        <f t="shared" si="0"/>
        <v>14</v>
      </c>
      <c r="N16" s="52">
        <f t="shared" si="0"/>
        <v>8</v>
      </c>
      <c r="O16" s="49">
        <f t="shared" si="3"/>
        <v>22</v>
      </c>
    </row>
    <row r="17" spans="1:17" s="3" customFormat="1" ht="30" customHeight="1" thickBot="1" x14ac:dyDescent="0.3">
      <c r="A17" s="233" t="s">
        <v>448</v>
      </c>
      <c r="B17" s="234">
        <v>12</v>
      </c>
      <c r="C17" s="235"/>
      <c r="D17" s="236">
        <f>SUM(D6:D16)</f>
        <v>383</v>
      </c>
      <c r="E17" s="237">
        <f t="shared" ref="E17:O17" si="4">SUM(E6:E16)</f>
        <v>1221</v>
      </c>
      <c r="F17" s="237">
        <f t="shared" si="4"/>
        <v>744</v>
      </c>
      <c r="G17" s="238">
        <f t="shared" si="4"/>
        <v>2348</v>
      </c>
      <c r="H17" s="236">
        <f t="shared" si="4"/>
        <v>204</v>
      </c>
      <c r="I17" s="237">
        <f t="shared" si="4"/>
        <v>1221</v>
      </c>
      <c r="J17" s="237">
        <f t="shared" si="4"/>
        <v>1279</v>
      </c>
      <c r="K17" s="238">
        <f t="shared" si="4"/>
        <v>2704</v>
      </c>
      <c r="L17" s="236">
        <f t="shared" si="4"/>
        <v>587</v>
      </c>
      <c r="M17" s="237">
        <f t="shared" si="4"/>
        <v>2442</v>
      </c>
      <c r="N17" s="237">
        <f t="shared" si="4"/>
        <v>2023</v>
      </c>
      <c r="O17" s="238">
        <f t="shared" si="4"/>
        <v>5052</v>
      </c>
    </row>
    <row r="18" spans="1:17" x14ac:dyDescent="0.25">
      <c r="D18" s="122"/>
      <c r="E18" s="122"/>
      <c r="F18" s="122"/>
      <c r="G18" s="122"/>
    </row>
    <row r="19" spans="1:17" s="3" customFormat="1" ht="15.75" x14ac:dyDescent="0.25">
      <c r="A19" s="360" t="s">
        <v>123</v>
      </c>
      <c r="B19" s="360"/>
      <c r="C19" s="360"/>
      <c r="D19" s="360"/>
      <c r="E19" s="360"/>
    </row>
    <row r="20" spans="1:17" s="3" customFormat="1" ht="15.75" x14ac:dyDescent="0.25">
      <c r="A20" s="15"/>
      <c r="B20" s="15" t="s">
        <v>338</v>
      </c>
      <c r="C20" s="15"/>
      <c r="D20" s="15"/>
      <c r="E20" s="15"/>
      <c r="F20" s="16"/>
      <c r="I20" s="119">
        <v>422</v>
      </c>
      <c r="J20" s="18" t="s">
        <v>128</v>
      </c>
    </row>
    <row r="21" spans="1:17" s="3" customFormat="1" ht="15.75" x14ac:dyDescent="0.25">
      <c r="A21" s="17" t="s">
        <v>124</v>
      </c>
      <c r="B21" s="361" t="s">
        <v>125</v>
      </c>
      <c r="C21" s="361"/>
      <c r="D21" s="361"/>
      <c r="E21" s="361"/>
      <c r="F21" s="361"/>
      <c r="I21" s="119"/>
      <c r="J21" s="18" t="s">
        <v>127</v>
      </c>
    </row>
    <row r="22" spans="1:17" ht="15.75" x14ac:dyDescent="0.25">
      <c r="A22" s="224" t="s">
        <v>126</v>
      </c>
      <c r="B22" s="224"/>
      <c r="C22" s="224"/>
      <c r="D22" s="224"/>
      <c r="E22" s="15"/>
      <c r="F22" s="15"/>
      <c r="G22" s="15"/>
      <c r="N22" s="119">
        <v>56</v>
      </c>
      <c r="O22" s="18" t="s">
        <v>128</v>
      </c>
      <c r="P22" s="302">
        <f>O10</f>
        <v>56</v>
      </c>
      <c r="Q22" s="303" t="s">
        <v>478</v>
      </c>
    </row>
    <row r="23" spans="1:17" ht="15.75" x14ac:dyDescent="0.25">
      <c r="A23" s="15" t="s">
        <v>349</v>
      </c>
      <c r="N23" s="119"/>
      <c r="O23" s="18" t="s">
        <v>127</v>
      </c>
      <c r="P23" s="302">
        <f>O11</f>
        <v>0</v>
      </c>
    </row>
    <row r="25" spans="1:17" x14ac:dyDescent="0.25">
      <c r="A25" t="s">
        <v>337</v>
      </c>
    </row>
    <row r="33" spans="1:1" ht="15.75" x14ac:dyDescent="0.25">
      <c r="A33" s="19"/>
    </row>
  </sheetData>
  <sheetProtection password="DB70" sheet="1" objects="1" scenarios="1" sort="0" autoFilter="0"/>
  <mergeCells count="9">
    <mergeCell ref="A19:E19"/>
    <mergeCell ref="B21:F21"/>
    <mergeCell ref="A1:O1"/>
    <mergeCell ref="A3:A4"/>
    <mergeCell ref="B3:B4"/>
    <mergeCell ref="C3:C4"/>
    <mergeCell ref="D3:G3"/>
    <mergeCell ref="H3:K3"/>
    <mergeCell ref="L3:O3"/>
  </mergeCells>
  <phoneticPr fontId="0" type="noConversion"/>
  <dataValidations count="1">
    <dataValidation type="custom" operator="greaterThanOrEqual" allowBlank="1" showInputMessage="1" showErrorMessage="1" errorTitle="В Н И М А Н И Е !" error="Перед заполнением таблицы НУЖНО ВНАЧАЛЕ:_x000a_1) на листе «Сведения» заполнить ВСЕ ЦВЕТНЫЕ ЯЧЕЙКИ;_x000a_2) на листе «7000» заполнить ВСЕ ЦВЕТНЫЕ ЯЧЕЙКИ ПОД ТАбЛИЦЕЙ._x000a__x000a__x000a_В эту ячейку можно ввести ТОЛЬКО ЦЕЛОЕ ЧИСЛО." sqref="H6:J16 N22:N23 I20:I21 D6:F16">
      <formula1>AND($B$2=TRUE,ISNUMBER(D6),IF(ISERROR(SEARCH(",?",D6)),0,1)=0)</formula1>
    </dataValidation>
  </dataValidations>
  <pageMargins left="0.15748031496062992" right="0.15748031496062992" top="0.23622047244094491" bottom="0.27559055118110237" header="0.31496062992125984" footer="0.31496062992125984"/>
  <pageSetup paperSize="9" scale="63" orientation="landscape" r:id="rId1"/>
  <ignoredErrors>
    <ignoredError sqref="D17:O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 enableFormatConditionsCalculation="0">
    <tabColor indexed="11"/>
    <pageSetUpPr fitToPage="1"/>
  </sheetPr>
  <dimension ref="A1:CL77"/>
  <sheetViews>
    <sheetView topLeftCell="A59" zoomScale="80" zoomScaleNormal="80" workbookViewId="0">
      <selection activeCell="P73" sqref="P73"/>
    </sheetView>
  </sheetViews>
  <sheetFormatPr defaultRowHeight="15" x14ac:dyDescent="0.25"/>
  <cols>
    <col min="1" max="1" width="32.42578125" style="300" customWidth="1"/>
    <col min="2" max="2" width="9.42578125" customWidth="1"/>
    <col min="3" max="3" width="12.85546875" customWidth="1"/>
    <col min="4" max="4" width="7.7109375" customWidth="1"/>
    <col min="5" max="5" width="7.5703125" customWidth="1"/>
    <col min="6" max="6" width="8.5703125" customWidth="1"/>
    <col min="7" max="7" width="7.42578125" customWidth="1"/>
    <col min="8" max="9" width="8.140625" customWidth="1"/>
    <col min="10" max="10" width="8.5703125" customWidth="1"/>
    <col min="11" max="11" width="7.28515625" customWidth="1"/>
    <col min="12" max="12" width="7.85546875" customWidth="1"/>
    <col min="13" max="13" width="8.28515625" customWidth="1"/>
    <col min="15" max="15" width="7.5703125" customWidth="1"/>
    <col min="16" max="16" width="15.28515625" customWidth="1"/>
    <col min="17" max="17" width="9.5703125" customWidth="1"/>
    <col min="20" max="21" width="9.140625" customWidth="1"/>
    <col min="22" max="35" width="9.140625" hidden="1" customWidth="1"/>
    <col min="36" max="36" width="12.42578125" hidden="1" customWidth="1"/>
    <col min="37" max="90" width="9.140625" hidden="1" customWidth="1"/>
  </cols>
  <sheetData>
    <row r="1" spans="1:36" ht="17.25" customHeight="1" x14ac:dyDescent="0.25">
      <c r="A1" s="391" t="s">
        <v>129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36" ht="17.25" customHeight="1" thickBot="1" x14ac:dyDescent="0.3">
      <c r="A2" s="224" t="s">
        <v>19</v>
      </c>
      <c r="B2" s="189" t="b">
        <f>Сведения!$A$1</f>
        <v>1</v>
      </c>
    </row>
    <row r="3" spans="1:36" ht="16.5" thickBot="1" x14ac:dyDescent="0.3">
      <c r="A3" s="392" t="s">
        <v>130</v>
      </c>
      <c r="B3" s="345" t="s">
        <v>3</v>
      </c>
      <c r="C3" s="345" t="s">
        <v>101</v>
      </c>
      <c r="D3" s="395" t="s">
        <v>0</v>
      </c>
      <c r="E3" s="396"/>
      <c r="F3" s="396"/>
      <c r="G3" s="397"/>
      <c r="H3" s="398" t="s">
        <v>1</v>
      </c>
      <c r="I3" s="399"/>
      <c r="J3" s="399"/>
      <c r="K3" s="400"/>
      <c r="L3" s="398" t="s">
        <v>2</v>
      </c>
      <c r="M3" s="399"/>
      <c r="N3" s="399"/>
      <c r="O3" s="399"/>
      <c r="P3" s="397"/>
      <c r="Q3" s="382" t="s">
        <v>424</v>
      </c>
      <c r="R3" s="383"/>
      <c r="S3" s="383"/>
      <c r="T3" s="383"/>
      <c r="U3" s="384"/>
    </row>
    <row r="4" spans="1:36" x14ac:dyDescent="0.25">
      <c r="A4" s="393"/>
      <c r="B4" s="346"/>
      <c r="C4" s="346"/>
      <c r="D4" s="405" t="s">
        <v>11</v>
      </c>
      <c r="E4" s="374" t="s">
        <v>12</v>
      </c>
      <c r="F4" s="374" t="s">
        <v>13</v>
      </c>
      <c r="G4" s="376" t="s">
        <v>2</v>
      </c>
      <c r="H4" s="405" t="s">
        <v>11</v>
      </c>
      <c r="I4" s="374" t="s">
        <v>12</v>
      </c>
      <c r="J4" s="374" t="s">
        <v>13</v>
      </c>
      <c r="K4" s="376" t="s">
        <v>2</v>
      </c>
      <c r="L4" s="401" t="s">
        <v>11</v>
      </c>
      <c r="M4" s="374" t="s">
        <v>131</v>
      </c>
      <c r="N4" s="376" t="s">
        <v>132</v>
      </c>
      <c r="O4" s="378" t="s">
        <v>2</v>
      </c>
      <c r="P4" s="380" t="s">
        <v>20</v>
      </c>
      <c r="Q4" s="385"/>
      <c r="R4" s="386"/>
      <c r="S4" s="386"/>
      <c r="T4" s="386"/>
      <c r="U4" s="387"/>
    </row>
    <row r="5" spans="1:36" ht="39" customHeight="1" thickBot="1" x14ac:dyDescent="0.3">
      <c r="A5" s="394"/>
      <c r="B5" s="347"/>
      <c r="C5" s="347"/>
      <c r="D5" s="406"/>
      <c r="E5" s="403"/>
      <c r="F5" s="403"/>
      <c r="G5" s="404"/>
      <c r="H5" s="406"/>
      <c r="I5" s="403"/>
      <c r="J5" s="403"/>
      <c r="K5" s="404"/>
      <c r="L5" s="402"/>
      <c r="M5" s="375"/>
      <c r="N5" s="377"/>
      <c r="O5" s="379"/>
      <c r="P5" s="381"/>
      <c r="Q5" s="385"/>
      <c r="R5" s="386"/>
      <c r="S5" s="386"/>
      <c r="T5" s="386"/>
      <c r="U5" s="387"/>
    </row>
    <row r="6" spans="1:36" ht="16.5" thickBot="1" x14ac:dyDescent="0.3">
      <c r="A6" s="170">
        <v>1</v>
      </c>
      <c r="B6" s="82">
        <v>2</v>
      </c>
      <c r="C6" s="83">
        <v>3</v>
      </c>
      <c r="D6" s="161">
        <v>4</v>
      </c>
      <c r="E6" s="162">
        <v>5</v>
      </c>
      <c r="F6" s="162">
        <v>6</v>
      </c>
      <c r="G6" s="163">
        <v>7</v>
      </c>
      <c r="H6" s="164">
        <v>8</v>
      </c>
      <c r="I6" s="162">
        <v>9</v>
      </c>
      <c r="J6" s="162">
        <v>10</v>
      </c>
      <c r="K6" s="163">
        <v>11</v>
      </c>
      <c r="L6" s="165">
        <v>12</v>
      </c>
      <c r="M6" s="166">
        <v>13</v>
      </c>
      <c r="N6" s="166">
        <v>14</v>
      </c>
      <c r="O6" s="167">
        <v>15</v>
      </c>
      <c r="P6" s="168">
        <v>16</v>
      </c>
      <c r="Q6" s="388"/>
      <c r="R6" s="389"/>
      <c r="S6" s="389"/>
      <c r="T6" s="389"/>
      <c r="U6" s="390"/>
    </row>
    <row r="7" spans="1:36" ht="38.25" customHeight="1" x14ac:dyDescent="0.25">
      <c r="A7" s="171" t="s">
        <v>133</v>
      </c>
      <c r="B7" s="84">
        <v>1</v>
      </c>
      <c r="C7" s="11" t="s">
        <v>14</v>
      </c>
      <c r="D7" s="137"/>
      <c r="E7" s="138">
        <v>1</v>
      </c>
      <c r="F7" s="138"/>
      <c r="G7" s="47">
        <f>D7+E7+F7</f>
        <v>1</v>
      </c>
      <c r="H7" s="145">
        <v>1</v>
      </c>
      <c r="I7" s="138">
        <v>4</v>
      </c>
      <c r="J7" s="138"/>
      <c r="K7" s="57">
        <f>H7+I7+J7</f>
        <v>5</v>
      </c>
      <c r="L7" s="43">
        <f>D7+H7</f>
        <v>1</v>
      </c>
      <c r="M7" s="22">
        <f>E7+I7</f>
        <v>5</v>
      </c>
      <c r="N7" s="22">
        <f>F7+J7</f>
        <v>0</v>
      </c>
      <c r="O7" s="44">
        <f>L7+M7+N7</f>
        <v>6</v>
      </c>
      <c r="P7" s="193">
        <v>1</v>
      </c>
      <c r="Q7" s="371" t="str">
        <f>IF(V8&gt;0,"стр.1 &lt; стр.1.1 по графе "&amp;V8,"OK")</f>
        <v>OK</v>
      </c>
      <c r="R7" s="372"/>
      <c r="S7" s="372"/>
      <c r="T7" s="372"/>
      <c r="U7" s="373"/>
      <c r="V7" t="s">
        <v>425</v>
      </c>
      <c r="W7" s="194" t="s">
        <v>426</v>
      </c>
      <c r="X7" s="194"/>
      <c r="Y7" s="194"/>
      <c r="Z7" s="194"/>
      <c r="AA7" s="194"/>
    </row>
    <row r="8" spans="1:36" ht="16.5" thickBot="1" x14ac:dyDescent="0.3">
      <c r="A8" s="295" t="s">
        <v>134</v>
      </c>
      <c r="B8" s="85" t="s">
        <v>140</v>
      </c>
      <c r="C8" s="13" t="s">
        <v>15</v>
      </c>
      <c r="D8" s="139"/>
      <c r="E8" s="140"/>
      <c r="F8" s="140"/>
      <c r="G8" s="42">
        <f>D8+E8+F8</f>
        <v>0</v>
      </c>
      <c r="H8" s="146"/>
      <c r="I8" s="140"/>
      <c r="J8" s="140"/>
      <c r="K8" s="35">
        <f t="shared" ref="K8:K71" si="0">H8+I8+J8</f>
        <v>0</v>
      </c>
      <c r="L8" s="41">
        <f t="shared" ref="L8:N69" si="1">D8+H8</f>
        <v>0</v>
      </c>
      <c r="M8" s="23">
        <f t="shared" si="1"/>
        <v>0</v>
      </c>
      <c r="N8" s="23">
        <f t="shared" si="1"/>
        <v>0</v>
      </c>
      <c r="O8" s="42">
        <f t="shared" ref="O8:O71" si="2">L8+M8+N8</f>
        <v>0</v>
      </c>
      <c r="P8" s="150"/>
      <c r="V8" s="195">
        <f>IF(ISERROR(MATCH(FALSE,W8:AI8,0)+3),0,MATCH(FALSE,W8:AI8,0)+3)</f>
        <v>0</v>
      </c>
      <c r="W8" s="196" t="b">
        <f>D7&gt;=D8</f>
        <v>1</v>
      </c>
      <c r="X8" s="196" t="b">
        <f t="shared" ref="X8:AI8" si="3">E7&gt;=E8</f>
        <v>1</v>
      </c>
      <c r="Y8" s="196" t="b">
        <f t="shared" si="3"/>
        <v>1</v>
      </c>
      <c r="Z8" s="309" t="b">
        <v>1</v>
      </c>
      <c r="AA8" s="196" t="b">
        <f t="shared" si="3"/>
        <v>1</v>
      </c>
      <c r="AB8" s="196" t="b">
        <f t="shared" si="3"/>
        <v>1</v>
      </c>
      <c r="AC8" s="196" t="b">
        <f t="shared" si="3"/>
        <v>1</v>
      </c>
      <c r="AD8" s="309" t="b">
        <v>1</v>
      </c>
      <c r="AE8" s="309" t="b">
        <v>1</v>
      </c>
      <c r="AF8" s="309" t="b">
        <v>1</v>
      </c>
      <c r="AG8" s="309" t="b">
        <v>1</v>
      </c>
      <c r="AH8" s="309" t="b">
        <v>1</v>
      </c>
      <c r="AI8" s="196" t="b">
        <f t="shared" si="3"/>
        <v>1</v>
      </c>
      <c r="AJ8" s="196"/>
    </row>
    <row r="9" spans="1:36" ht="57" customHeight="1" x14ac:dyDescent="0.25">
      <c r="A9" s="173" t="s">
        <v>135</v>
      </c>
      <c r="B9" s="86">
        <v>2</v>
      </c>
      <c r="C9" s="93" t="s">
        <v>142</v>
      </c>
      <c r="D9" s="137">
        <v>1</v>
      </c>
      <c r="E9" s="138">
        <v>6</v>
      </c>
      <c r="F9" s="138">
        <v>9</v>
      </c>
      <c r="G9" s="44">
        <f t="shared" ref="G9:G70" si="4">D9+E9+F9</f>
        <v>16</v>
      </c>
      <c r="H9" s="145"/>
      <c r="I9" s="138">
        <v>3</v>
      </c>
      <c r="J9" s="138">
        <v>6</v>
      </c>
      <c r="K9" s="36">
        <f t="shared" si="0"/>
        <v>9</v>
      </c>
      <c r="L9" s="43">
        <f t="shared" si="1"/>
        <v>1</v>
      </c>
      <c r="M9" s="22">
        <f t="shared" si="1"/>
        <v>9</v>
      </c>
      <c r="N9" s="22">
        <f t="shared" si="1"/>
        <v>15</v>
      </c>
      <c r="O9" s="44">
        <f t="shared" si="2"/>
        <v>25</v>
      </c>
      <c r="P9" s="151">
        <v>25</v>
      </c>
      <c r="Q9" s="371" t="str">
        <f>IF(V10&gt;0,"стр.2.1 &lt; стр.2.2+2.3+2.4+2.5+2.6+2.7+2.8+2.9+2.10+2.11+2.12+2.13 по графе "&amp;V10,"OK")</f>
        <v>OK</v>
      </c>
      <c r="R9" s="372"/>
      <c r="S9" s="372"/>
      <c r="T9" s="372"/>
      <c r="U9" s="373"/>
      <c r="V9" t="s">
        <v>425</v>
      </c>
      <c r="W9" s="194" t="s">
        <v>480</v>
      </c>
      <c r="X9" s="194"/>
      <c r="Y9" s="194"/>
      <c r="Z9" s="194"/>
      <c r="AA9" s="194"/>
    </row>
    <row r="10" spans="1:36" ht="50.25" customHeight="1" x14ac:dyDescent="0.25">
      <c r="A10" s="176" t="s">
        <v>136</v>
      </c>
      <c r="B10" s="87" t="s">
        <v>141</v>
      </c>
      <c r="C10" s="69" t="s">
        <v>137</v>
      </c>
      <c r="D10" s="141">
        <v>1</v>
      </c>
      <c r="E10" s="142">
        <v>6</v>
      </c>
      <c r="F10" s="142">
        <v>9</v>
      </c>
      <c r="G10" s="46">
        <f t="shared" si="4"/>
        <v>16</v>
      </c>
      <c r="H10" s="147"/>
      <c r="I10" s="142">
        <v>3</v>
      </c>
      <c r="J10" s="142">
        <v>6</v>
      </c>
      <c r="K10" s="37">
        <f t="shared" si="0"/>
        <v>9</v>
      </c>
      <c r="L10" s="45">
        <f t="shared" si="1"/>
        <v>1</v>
      </c>
      <c r="M10" s="20">
        <f t="shared" si="1"/>
        <v>9</v>
      </c>
      <c r="N10" s="20">
        <f t="shared" si="1"/>
        <v>15</v>
      </c>
      <c r="O10" s="46">
        <f t="shared" si="2"/>
        <v>25</v>
      </c>
      <c r="P10" s="152">
        <v>25</v>
      </c>
      <c r="V10" s="195">
        <f>IF(ISERROR(MATCH(FALSE,W10:AI10,0)+3),0,MATCH(FALSE,W10:AI10,0)+3)</f>
        <v>0</v>
      </c>
      <c r="W10" s="196" t="b">
        <f>D10&gt;=SUM(D11,D13,D15,D17,D19,D21,D23,D25,D27,D29,D31,D33)</f>
        <v>1</v>
      </c>
      <c r="X10" s="196" t="b">
        <f t="shared" ref="X10:AI10" si="5">E10&gt;=SUM(E11,E13,E15,E17,E19,E21,E23,E25,E27,E29,E31,E33)</f>
        <v>1</v>
      </c>
      <c r="Y10" s="196" t="b">
        <f t="shared" si="5"/>
        <v>1</v>
      </c>
      <c r="Z10" s="309" t="b">
        <v>1</v>
      </c>
      <c r="AA10" s="196" t="b">
        <f t="shared" si="5"/>
        <v>1</v>
      </c>
      <c r="AB10" s="196" t="b">
        <f t="shared" si="5"/>
        <v>1</v>
      </c>
      <c r="AC10" s="196" t="b">
        <f t="shared" si="5"/>
        <v>1</v>
      </c>
      <c r="AD10" s="309" t="b">
        <v>1</v>
      </c>
      <c r="AE10" s="309" t="b">
        <v>1</v>
      </c>
      <c r="AF10" s="309" t="b">
        <v>1</v>
      </c>
      <c r="AG10" s="309" t="b">
        <v>1</v>
      </c>
      <c r="AH10" s="309" t="b">
        <v>1</v>
      </c>
      <c r="AI10" s="196" t="b">
        <f t="shared" si="5"/>
        <v>1</v>
      </c>
    </row>
    <row r="11" spans="1:36" ht="18.75" customHeight="1" x14ac:dyDescent="0.25">
      <c r="A11" s="176" t="s">
        <v>138</v>
      </c>
      <c r="B11" s="88" t="s">
        <v>178</v>
      </c>
      <c r="C11" s="407" t="s">
        <v>143</v>
      </c>
      <c r="D11" s="141"/>
      <c r="E11" s="142"/>
      <c r="F11" s="142">
        <v>1</v>
      </c>
      <c r="G11" s="46">
        <f t="shared" si="4"/>
        <v>1</v>
      </c>
      <c r="H11" s="147"/>
      <c r="I11" s="142"/>
      <c r="J11" s="142"/>
      <c r="K11" s="37">
        <f t="shared" si="0"/>
        <v>0</v>
      </c>
      <c r="L11" s="45">
        <f t="shared" si="1"/>
        <v>0</v>
      </c>
      <c r="M11" s="20">
        <f t="shared" si="1"/>
        <v>0</v>
      </c>
      <c r="N11" s="20">
        <f t="shared" si="1"/>
        <v>1</v>
      </c>
      <c r="O11" s="46">
        <f t="shared" si="2"/>
        <v>1</v>
      </c>
      <c r="P11" s="152">
        <v>1</v>
      </c>
      <c r="Q11" s="371" t="str">
        <f>IF(V12&gt;0,"стр.2 &lt; стр.2.1 по графе "&amp;V12,"OK")</f>
        <v>OK</v>
      </c>
      <c r="R11" s="372"/>
      <c r="S11" s="372"/>
      <c r="T11" s="372"/>
      <c r="U11" s="373"/>
      <c r="V11" t="s">
        <v>425</v>
      </c>
      <c r="W11" s="194" t="s">
        <v>427</v>
      </c>
      <c r="X11" s="194"/>
      <c r="Y11" s="194"/>
      <c r="Z11" s="194"/>
    </row>
    <row r="12" spans="1:36" ht="15.75" x14ac:dyDescent="0.25">
      <c r="A12" s="296" t="s">
        <v>139</v>
      </c>
      <c r="B12" s="89" t="s">
        <v>179</v>
      </c>
      <c r="C12" s="408"/>
      <c r="D12" s="141"/>
      <c r="E12" s="142"/>
      <c r="F12" s="142">
        <v>1</v>
      </c>
      <c r="G12" s="46">
        <f t="shared" si="4"/>
        <v>1</v>
      </c>
      <c r="H12" s="147"/>
      <c r="I12" s="142"/>
      <c r="J12" s="142"/>
      <c r="K12" s="37">
        <f t="shared" si="0"/>
        <v>0</v>
      </c>
      <c r="L12" s="45">
        <f t="shared" si="1"/>
        <v>0</v>
      </c>
      <c r="M12" s="20">
        <f t="shared" si="1"/>
        <v>0</v>
      </c>
      <c r="N12" s="20">
        <f t="shared" si="1"/>
        <v>1</v>
      </c>
      <c r="O12" s="46">
        <f t="shared" si="2"/>
        <v>1</v>
      </c>
      <c r="P12" s="152">
        <v>1</v>
      </c>
      <c r="V12" s="195">
        <f>IF(ISERROR(MATCH(FALSE,W12:AI12,0)+3),0,MATCH(FALSE,W12:AI12,0)+3)</f>
        <v>0</v>
      </c>
      <c r="W12" s="196" t="b">
        <f>D9&gt;=D10</f>
        <v>1</v>
      </c>
      <c r="X12" s="196" t="b">
        <f>E9&gt;=E10</f>
        <v>1</v>
      </c>
      <c r="Y12" s="196" t="b">
        <f>F9&gt;=F10</f>
        <v>1</v>
      </c>
      <c r="Z12" s="309" t="b">
        <v>1</v>
      </c>
      <c r="AA12" s="196" t="b">
        <f>H9&gt;=H10</f>
        <v>1</v>
      </c>
      <c r="AB12" s="196" t="b">
        <f>I9&gt;=I10</f>
        <v>1</v>
      </c>
      <c r="AC12" s="196" t="b">
        <f>J9&gt;=J10</f>
        <v>1</v>
      </c>
      <c r="AD12" s="309" t="b">
        <v>1</v>
      </c>
      <c r="AE12" s="309" t="b">
        <v>1</v>
      </c>
      <c r="AF12" s="309" t="b">
        <v>1</v>
      </c>
      <c r="AG12" s="309" t="b">
        <v>1</v>
      </c>
      <c r="AH12" s="309" t="b">
        <v>1</v>
      </c>
      <c r="AI12" s="196" t="b">
        <f>P9&gt;=P10</f>
        <v>1</v>
      </c>
    </row>
    <row r="13" spans="1:36" ht="15.75" x14ac:dyDescent="0.25">
      <c r="A13" s="176" t="s">
        <v>144</v>
      </c>
      <c r="B13" s="88" t="s">
        <v>180</v>
      </c>
      <c r="C13" s="407" t="s">
        <v>145</v>
      </c>
      <c r="D13" s="141"/>
      <c r="E13" s="142">
        <v>2</v>
      </c>
      <c r="F13" s="142"/>
      <c r="G13" s="46">
        <f t="shared" si="4"/>
        <v>2</v>
      </c>
      <c r="H13" s="147"/>
      <c r="I13" s="142"/>
      <c r="J13" s="142"/>
      <c r="K13" s="37">
        <f t="shared" si="0"/>
        <v>0</v>
      </c>
      <c r="L13" s="45">
        <f t="shared" si="1"/>
        <v>0</v>
      </c>
      <c r="M13" s="20">
        <f t="shared" si="1"/>
        <v>2</v>
      </c>
      <c r="N13" s="20">
        <f t="shared" si="1"/>
        <v>0</v>
      </c>
      <c r="O13" s="46">
        <f t="shared" si="2"/>
        <v>2</v>
      </c>
      <c r="P13" s="152">
        <v>2</v>
      </c>
      <c r="Q13" s="371" t="str">
        <f>IF(V14&gt;0,"стр.2.2 &lt; стр.2.2.1 по графе "&amp;V14,"OK")</f>
        <v>OK</v>
      </c>
      <c r="R13" s="372"/>
      <c r="S13" s="372"/>
      <c r="T13" s="372"/>
      <c r="U13" s="373"/>
      <c r="V13" t="s">
        <v>425</v>
      </c>
      <c r="W13" s="194" t="s">
        <v>428</v>
      </c>
      <c r="X13" s="194"/>
      <c r="Y13" s="194"/>
      <c r="Z13" s="194"/>
      <c r="AA13" s="194"/>
    </row>
    <row r="14" spans="1:36" ht="15.75" x14ac:dyDescent="0.25">
      <c r="A14" s="297" t="s">
        <v>139</v>
      </c>
      <c r="B14" s="88" t="s">
        <v>181</v>
      </c>
      <c r="C14" s="408"/>
      <c r="D14" s="141"/>
      <c r="E14" s="142">
        <v>2</v>
      </c>
      <c r="F14" s="142"/>
      <c r="G14" s="46">
        <f t="shared" si="4"/>
        <v>2</v>
      </c>
      <c r="H14" s="147"/>
      <c r="I14" s="142"/>
      <c r="J14" s="142"/>
      <c r="K14" s="37">
        <f t="shared" si="0"/>
        <v>0</v>
      </c>
      <c r="L14" s="45">
        <f t="shared" si="1"/>
        <v>0</v>
      </c>
      <c r="M14" s="20">
        <f t="shared" si="1"/>
        <v>2</v>
      </c>
      <c r="N14" s="20">
        <f t="shared" si="1"/>
        <v>0</v>
      </c>
      <c r="O14" s="46">
        <f t="shared" si="2"/>
        <v>2</v>
      </c>
      <c r="P14" s="152">
        <v>2</v>
      </c>
      <c r="V14" s="195">
        <f>IF(ISERROR(MATCH(FALSE,W14:AI14,0)+3),0,MATCH(FALSE,W14:AI14,0)+3)</f>
        <v>0</v>
      </c>
      <c r="W14" s="196" t="b">
        <f>D11&gt;=D12</f>
        <v>1</v>
      </c>
      <c r="X14" s="196" t="b">
        <f>E11&gt;=E12</f>
        <v>1</v>
      </c>
      <c r="Y14" s="196" t="b">
        <f>F11&gt;=F12</f>
        <v>1</v>
      </c>
      <c r="Z14" s="309" t="b">
        <v>1</v>
      </c>
      <c r="AA14" s="196" t="b">
        <f>H11&gt;=H12</f>
        <v>1</v>
      </c>
      <c r="AB14" s="196" t="b">
        <f>I11&gt;=I12</f>
        <v>1</v>
      </c>
      <c r="AC14" s="196" t="b">
        <f>J11&gt;=J12</f>
        <v>1</v>
      </c>
      <c r="AD14" s="309" t="b">
        <v>1</v>
      </c>
      <c r="AE14" s="309" t="b">
        <v>1</v>
      </c>
      <c r="AF14" s="309" t="b">
        <v>1</v>
      </c>
      <c r="AG14" s="309" t="b">
        <v>1</v>
      </c>
      <c r="AH14" s="309" t="b">
        <v>1</v>
      </c>
      <c r="AI14" s="196" t="b">
        <f>P11&gt;=P12</f>
        <v>1</v>
      </c>
    </row>
    <row r="15" spans="1:36" ht="15.75" x14ac:dyDescent="0.25">
      <c r="A15" s="176" t="s">
        <v>146</v>
      </c>
      <c r="B15" s="88" t="s">
        <v>334</v>
      </c>
      <c r="C15" s="407" t="s">
        <v>147</v>
      </c>
      <c r="D15" s="141"/>
      <c r="E15" s="142"/>
      <c r="F15" s="142"/>
      <c r="G15" s="46">
        <f t="shared" si="4"/>
        <v>0</v>
      </c>
      <c r="H15" s="147"/>
      <c r="I15" s="142"/>
      <c r="J15" s="142">
        <v>1</v>
      </c>
      <c r="K15" s="37">
        <f t="shared" si="0"/>
        <v>1</v>
      </c>
      <c r="L15" s="45">
        <f t="shared" si="1"/>
        <v>0</v>
      </c>
      <c r="M15" s="20">
        <f t="shared" si="1"/>
        <v>0</v>
      </c>
      <c r="N15" s="20">
        <f t="shared" si="1"/>
        <v>1</v>
      </c>
      <c r="O15" s="46">
        <f t="shared" si="2"/>
        <v>1</v>
      </c>
      <c r="P15" s="152">
        <v>1</v>
      </c>
      <c r="Q15" s="371" t="str">
        <f>IF(V16&gt;0,"стр.2.3 &lt; стр.2.3.1 по графе "&amp;V16,"OK")</f>
        <v>OK</v>
      </c>
      <c r="R15" s="372"/>
      <c r="S15" s="372"/>
      <c r="T15" s="372"/>
      <c r="U15" s="373"/>
      <c r="V15" t="s">
        <v>425</v>
      </c>
      <c r="W15" s="194" t="s">
        <v>429</v>
      </c>
      <c r="X15" s="194"/>
      <c r="Y15" s="194"/>
      <c r="Z15" s="194"/>
      <c r="AA15" s="194"/>
    </row>
    <row r="16" spans="1:36" ht="15.75" x14ac:dyDescent="0.25">
      <c r="A16" s="297" t="s">
        <v>139</v>
      </c>
      <c r="B16" s="88" t="s">
        <v>182</v>
      </c>
      <c r="C16" s="408"/>
      <c r="D16" s="141"/>
      <c r="E16" s="142"/>
      <c r="F16" s="142"/>
      <c r="G16" s="46">
        <f t="shared" si="4"/>
        <v>0</v>
      </c>
      <c r="H16" s="147"/>
      <c r="I16" s="142"/>
      <c r="J16" s="142">
        <v>1</v>
      </c>
      <c r="K16" s="37">
        <f t="shared" si="0"/>
        <v>1</v>
      </c>
      <c r="L16" s="45">
        <f t="shared" si="1"/>
        <v>0</v>
      </c>
      <c r="M16" s="20">
        <f t="shared" si="1"/>
        <v>0</v>
      </c>
      <c r="N16" s="20">
        <f t="shared" si="1"/>
        <v>1</v>
      </c>
      <c r="O16" s="46">
        <f t="shared" si="2"/>
        <v>1</v>
      </c>
      <c r="P16" s="152">
        <v>1</v>
      </c>
      <c r="V16" s="195">
        <f>IF(ISERROR(MATCH(FALSE,W16:AI16,0)+3),0,MATCH(FALSE,W16:AI16,0)+3)</f>
        <v>0</v>
      </c>
      <c r="W16" s="196" t="b">
        <f>D13&gt;=D14</f>
        <v>1</v>
      </c>
      <c r="X16" s="196" t="b">
        <f>E13&gt;=E14</f>
        <v>1</v>
      </c>
      <c r="Y16" s="196" t="b">
        <f>F13&gt;=F14</f>
        <v>1</v>
      </c>
      <c r="Z16" s="309" t="b">
        <v>1</v>
      </c>
      <c r="AA16" s="196" t="b">
        <f>H13&gt;=H14</f>
        <v>1</v>
      </c>
      <c r="AB16" s="196" t="b">
        <f>I13&gt;=I14</f>
        <v>1</v>
      </c>
      <c r="AC16" s="196" t="b">
        <f>J13&gt;=J14</f>
        <v>1</v>
      </c>
      <c r="AD16" s="309" t="b">
        <v>1</v>
      </c>
      <c r="AE16" s="309" t="b">
        <v>1</v>
      </c>
      <c r="AF16" s="309" t="b">
        <v>1</v>
      </c>
      <c r="AG16" s="309" t="b">
        <v>1</v>
      </c>
      <c r="AH16" s="309" t="b">
        <v>1</v>
      </c>
      <c r="AI16" s="196" t="b">
        <f>P13&gt;=P14</f>
        <v>1</v>
      </c>
    </row>
    <row r="17" spans="1:35" ht="48.75" customHeight="1" x14ac:dyDescent="0.25">
      <c r="A17" s="297" t="s">
        <v>148</v>
      </c>
      <c r="B17" s="88" t="s">
        <v>183</v>
      </c>
      <c r="C17" s="407" t="s">
        <v>333</v>
      </c>
      <c r="D17" s="141"/>
      <c r="E17" s="142">
        <v>1</v>
      </c>
      <c r="F17" s="142">
        <v>1</v>
      </c>
      <c r="G17" s="46">
        <f t="shared" si="4"/>
        <v>2</v>
      </c>
      <c r="H17" s="147"/>
      <c r="I17" s="142"/>
      <c r="J17" s="142"/>
      <c r="K17" s="37">
        <f t="shared" si="0"/>
        <v>0</v>
      </c>
      <c r="L17" s="45">
        <f t="shared" si="1"/>
        <v>0</v>
      </c>
      <c r="M17" s="20">
        <f t="shared" si="1"/>
        <v>1</v>
      </c>
      <c r="N17" s="20">
        <f t="shared" si="1"/>
        <v>1</v>
      </c>
      <c r="O17" s="46">
        <f t="shared" si="2"/>
        <v>2</v>
      </c>
      <c r="P17" s="152">
        <v>2</v>
      </c>
      <c r="Q17" s="371" t="str">
        <f>IF(V18&gt;0,"стр.2.4 &lt; стр.2.4.1 по графе "&amp;V18,"OK")</f>
        <v>OK</v>
      </c>
      <c r="R17" s="372"/>
      <c r="S17" s="372"/>
      <c r="T17" s="372"/>
      <c r="U17" s="373"/>
      <c r="V17" t="s">
        <v>425</v>
      </c>
      <c r="W17" s="194" t="s">
        <v>430</v>
      </c>
      <c r="X17" s="194"/>
      <c r="Y17" s="194"/>
      <c r="Z17" s="194"/>
      <c r="AA17" s="194"/>
    </row>
    <row r="18" spans="1:35" ht="15.75" x14ac:dyDescent="0.25">
      <c r="A18" s="297" t="s">
        <v>139</v>
      </c>
      <c r="B18" s="88" t="s">
        <v>184</v>
      </c>
      <c r="C18" s="408"/>
      <c r="D18" s="141"/>
      <c r="E18" s="142">
        <v>1</v>
      </c>
      <c r="F18" s="142">
        <v>1</v>
      </c>
      <c r="G18" s="46">
        <f t="shared" si="4"/>
        <v>2</v>
      </c>
      <c r="H18" s="147"/>
      <c r="I18" s="142"/>
      <c r="J18" s="142"/>
      <c r="K18" s="37">
        <f t="shared" si="0"/>
        <v>0</v>
      </c>
      <c r="L18" s="45">
        <f t="shared" si="1"/>
        <v>0</v>
      </c>
      <c r="M18" s="20">
        <f t="shared" si="1"/>
        <v>1</v>
      </c>
      <c r="N18" s="20">
        <f t="shared" si="1"/>
        <v>1</v>
      </c>
      <c r="O18" s="46">
        <f t="shared" si="2"/>
        <v>2</v>
      </c>
      <c r="P18" s="152">
        <v>2</v>
      </c>
      <c r="V18" s="195">
        <f>IF(ISERROR(MATCH(FALSE,W18:AI18,0)+3),0,MATCH(FALSE,W18:AI18,0)+3)</f>
        <v>0</v>
      </c>
      <c r="W18" s="196" t="b">
        <f>D15&gt;=D16</f>
        <v>1</v>
      </c>
      <c r="X18" s="196" t="b">
        <f>E15&gt;=E16</f>
        <v>1</v>
      </c>
      <c r="Y18" s="196" t="b">
        <f>F15&gt;=F16</f>
        <v>1</v>
      </c>
      <c r="Z18" s="309" t="b">
        <v>1</v>
      </c>
      <c r="AA18" s="196" t="b">
        <f>H15&gt;=H16</f>
        <v>1</v>
      </c>
      <c r="AB18" s="196" t="b">
        <f>I15&gt;=I16</f>
        <v>1</v>
      </c>
      <c r="AC18" s="196" t="b">
        <f>J15&gt;=J16</f>
        <v>1</v>
      </c>
      <c r="AD18" s="309" t="b">
        <v>1</v>
      </c>
      <c r="AE18" s="309" t="b">
        <v>1</v>
      </c>
      <c r="AF18" s="309" t="b">
        <v>1</v>
      </c>
      <c r="AG18" s="309" t="b">
        <v>1</v>
      </c>
      <c r="AH18" s="309" t="b">
        <v>1</v>
      </c>
      <c r="AI18" s="196" t="b">
        <f>P15&gt;=P16</f>
        <v>1</v>
      </c>
    </row>
    <row r="19" spans="1:35" ht="15.75" x14ac:dyDescent="0.25">
      <c r="A19" s="176" t="s">
        <v>149</v>
      </c>
      <c r="B19" s="88" t="s">
        <v>185</v>
      </c>
      <c r="C19" s="407" t="s">
        <v>150</v>
      </c>
      <c r="D19" s="141"/>
      <c r="E19" s="142"/>
      <c r="F19" s="142">
        <v>1</v>
      </c>
      <c r="G19" s="46">
        <f t="shared" si="4"/>
        <v>1</v>
      </c>
      <c r="H19" s="147"/>
      <c r="I19" s="142"/>
      <c r="J19" s="142"/>
      <c r="K19" s="37">
        <f t="shared" si="0"/>
        <v>0</v>
      </c>
      <c r="L19" s="45">
        <f t="shared" si="1"/>
        <v>0</v>
      </c>
      <c r="M19" s="20">
        <f t="shared" si="1"/>
        <v>0</v>
      </c>
      <c r="N19" s="20">
        <f t="shared" si="1"/>
        <v>1</v>
      </c>
      <c r="O19" s="46">
        <f t="shared" si="2"/>
        <v>1</v>
      </c>
      <c r="P19" s="152">
        <v>1</v>
      </c>
      <c r="Q19" s="371" t="str">
        <f>IF(V20&gt;0,"стр.2.5 &lt; стр.2.5.1 по графе "&amp;V20,"OK")</f>
        <v>OK</v>
      </c>
      <c r="R19" s="372"/>
      <c r="S19" s="372"/>
      <c r="T19" s="372"/>
      <c r="U19" s="373"/>
      <c r="V19" t="s">
        <v>425</v>
      </c>
      <c r="W19" s="194" t="s">
        <v>431</v>
      </c>
      <c r="X19" s="194"/>
      <c r="Y19" s="194"/>
      <c r="Z19" s="194"/>
      <c r="AA19" s="194"/>
    </row>
    <row r="20" spans="1:35" ht="15.75" x14ac:dyDescent="0.25">
      <c r="A20" s="297" t="s">
        <v>139</v>
      </c>
      <c r="B20" s="88" t="s">
        <v>186</v>
      </c>
      <c r="C20" s="408"/>
      <c r="D20" s="141"/>
      <c r="E20" s="142"/>
      <c r="F20" s="142">
        <v>1</v>
      </c>
      <c r="G20" s="46">
        <f t="shared" si="4"/>
        <v>1</v>
      </c>
      <c r="H20" s="147"/>
      <c r="I20" s="142"/>
      <c r="J20" s="142"/>
      <c r="K20" s="37">
        <f t="shared" si="0"/>
        <v>0</v>
      </c>
      <c r="L20" s="45">
        <f t="shared" si="1"/>
        <v>0</v>
      </c>
      <c r="M20" s="20">
        <f t="shared" si="1"/>
        <v>0</v>
      </c>
      <c r="N20" s="20">
        <f t="shared" si="1"/>
        <v>1</v>
      </c>
      <c r="O20" s="46">
        <f t="shared" si="2"/>
        <v>1</v>
      </c>
      <c r="P20" s="152">
        <v>1</v>
      </c>
      <c r="V20" s="195">
        <f>IF(ISERROR(MATCH(FALSE,W20:AI20,0)+3),0,MATCH(FALSE,W20:AI20,0)+3)</f>
        <v>0</v>
      </c>
      <c r="W20" s="196" t="b">
        <f>D17&gt;=D18</f>
        <v>1</v>
      </c>
      <c r="X20" s="196" t="b">
        <f>E17&gt;=E18</f>
        <v>1</v>
      </c>
      <c r="Y20" s="196" t="b">
        <f>F17&gt;=F18</f>
        <v>1</v>
      </c>
      <c r="Z20" s="309" t="b">
        <v>1</v>
      </c>
      <c r="AA20" s="196" t="b">
        <f>H17&gt;=H18</f>
        <v>1</v>
      </c>
      <c r="AB20" s="196" t="b">
        <f>I17&gt;=I18</f>
        <v>1</v>
      </c>
      <c r="AC20" s="196" t="b">
        <f>J17&gt;=J18</f>
        <v>1</v>
      </c>
      <c r="AD20" s="309" t="b">
        <v>1</v>
      </c>
      <c r="AE20" s="309" t="b">
        <v>1</v>
      </c>
      <c r="AF20" s="309" t="b">
        <v>1</v>
      </c>
      <c r="AG20" s="309" t="b">
        <v>1</v>
      </c>
      <c r="AH20" s="309" t="b">
        <v>1</v>
      </c>
      <c r="AI20" s="196" t="b">
        <f>P17&gt;=P18</f>
        <v>1</v>
      </c>
    </row>
    <row r="21" spans="1:35" ht="15.75" customHeight="1" x14ac:dyDescent="0.25">
      <c r="A21" s="297" t="s">
        <v>151</v>
      </c>
      <c r="B21" s="88" t="s">
        <v>187</v>
      </c>
      <c r="C21" s="409" t="s">
        <v>206</v>
      </c>
      <c r="D21" s="141"/>
      <c r="E21" s="142"/>
      <c r="F21" s="142">
        <v>2</v>
      </c>
      <c r="G21" s="46">
        <f t="shared" si="4"/>
        <v>2</v>
      </c>
      <c r="H21" s="147"/>
      <c r="I21" s="142"/>
      <c r="J21" s="142">
        <v>1</v>
      </c>
      <c r="K21" s="37">
        <f t="shared" si="0"/>
        <v>1</v>
      </c>
      <c r="L21" s="45">
        <f t="shared" si="1"/>
        <v>0</v>
      </c>
      <c r="M21" s="20">
        <f t="shared" si="1"/>
        <v>0</v>
      </c>
      <c r="N21" s="20">
        <f t="shared" si="1"/>
        <v>3</v>
      </c>
      <c r="O21" s="46">
        <f t="shared" si="2"/>
        <v>3</v>
      </c>
      <c r="P21" s="152">
        <v>3</v>
      </c>
      <c r="Q21" s="371" t="str">
        <f>IF(V22&gt;0,"стр.2.6 &lt; стр.2.6.1 по графе "&amp;V22,"OK")</f>
        <v>OK</v>
      </c>
      <c r="R21" s="372"/>
      <c r="S21" s="372"/>
      <c r="T21" s="372"/>
      <c r="U21" s="373"/>
      <c r="V21" t="s">
        <v>425</v>
      </c>
      <c r="W21" s="194" t="s">
        <v>432</v>
      </c>
      <c r="X21" s="194"/>
      <c r="Y21" s="194"/>
      <c r="Z21" s="194"/>
      <c r="AA21" s="194"/>
    </row>
    <row r="22" spans="1:35" ht="15.75" x14ac:dyDescent="0.25">
      <c r="A22" s="297" t="s">
        <v>139</v>
      </c>
      <c r="B22" s="88" t="s">
        <v>188</v>
      </c>
      <c r="C22" s="410"/>
      <c r="D22" s="141"/>
      <c r="E22" s="142"/>
      <c r="F22" s="142">
        <v>2</v>
      </c>
      <c r="G22" s="46">
        <f t="shared" si="4"/>
        <v>2</v>
      </c>
      <c r="H22" s="147"/>
      <c r="I22" s="142"/>
      <c r="J22" s="142">
        <v>1</v>
      </c>
      <c r="K22" s="37">
        <f t="shared" si="0"/>
        <v>1</v>
      </c>
      <c r="L22" s="45">
        <f t="shared" si="1"/>
        <v>0</v>
      </c>
      <c r="M22" s="20">
        <f t="shared" si="1"/>
        <v>0</v>
      </c>
      <c r="N22" s="20">
        <f t="shared" si="1"/>
        <v>3</v>
      </c>
      <c r="O22" s="46">
        <f t="shared" si="2"/>
        <v>3</v>
      </c>
      <c r="P22" s="152">
        <v>3</v>
      </c>
      <c r="V22" s="195">
        <f>IF(ISERROR(MATCH(FALSE,W22:AI22,0)+3),0,MATCH(FALSE,W22:AI22,0)+3)</f>
        <v>0</v>
      </c>
      <c r="W22" s="196" t="b">
        <f>D19&gt;=D20</f>
        <v>1</v>
      </c>
      <c r="X22" s="196" t="b">
        <f>E19&gt;=E20</f>
        <v>1</v>
      </c>
      <c r="Y22" s="196" t="b">
        <f>F19&gt;=F20</f>
        <v>1</v>
      </c>
      <c r="Z22" s="309" t="b">
        <v>1</v>
      </c>
      <c r="AA22" s="196" t="b">
        <f>H19&gt;=H20</f>
        <v>1</v>
      </c>
      <c r="AB22" s="196" t="b">
        <f>I19&gt;=I20</f>
        <v>1</v>
      </c>
      <c r="AC22" s="196" t="b">
        <f>J19&gt;=J20</f>
        <v>1</v>
      </c>
      <c r="AD22" s="309" t="b">
        <v>1</v>
      </c>
      <c r="AE22" s="309" t="b">
        <v>1</v>
      </c>
      <c r="AF22" s="309" t="b">
        <v>1</v>
      </c>
      <c r="AG22" s="309" t="b">
        <v>1</v>
      </c>
      <c r="AH22" s="309" t="b">
        <v>1</v>
      </c>
      <c r="AI22" s="196" t="b">
        <f>P19&gt;=P20</f>
        <v>1</v>
      </c>
    </row>
    <row r="23" spans="1:35" ht="15.75" x14ac:dyDescent="0.25">
      <c r="A23" s="176" t="s">
        <v>152</v>
      </c>
      <c r="B23" s="88" t="s">
        <v>189</v>
      </c>
      <c r="C23" s="407" t="s">
        <v>153</v>
      </c>
      <c r="D23" s="262" t="s">
        <v>458</v>
      </c>
      <c r="E23" s="263" t="s">
        <v>458</v>
      </c>
      <c r="F23" s="263" t="s">
        <v>458</v>
      </c>
      <c r="G23" s="46">
        <f>SUM(D23:F23)</f>
        <v>0</v>
      </c>
      <c r="H23" s="147"/>
      <c r="I23" s="142">
        <v>2</v>
      </c>
      <c r="J23" s="142">
        <v>1</v>
      </c>
      <c r="K23" s="37">
        <f t="shared" si="0"/>
        <v>3</v>
      </c>
      <c r="L23" s="45">
        <f>SUM(D23,H23)</f>
        <v>0</v>
      </c>
      <c r="M23" s="20">
        <f>SUM(E23,I23)</f>
        <v>2</v>
      </c>
      <c r="N23" s="20">
        <f>SUM(F23,J23)</f>
        <v>1</v>
      </c>
      <c r="O23" s="46">
        <f t="shared" si="2"/>
        <v>3</v>
      </c>
      <c r="P23" s="152">
        <v>3</v>
      </c>
      <c r="Q23" s="371" t="str">
        <f>IF(V24&gt;0,"стр.2.7 &lt; стр.2.7.1 по графе "&amp;V24,"OK")</f>
        <v>OK</v>
      </c>
      <c r="R23" s="372"/>
      <c r="S23" s="372"/>
      <c r="T23" s="372"/>
      <c r="U23" s="373"/>
      <c r="V23" t="s">
        <v>425</v>
      </c>
      <c r="W23" s="194" t="s">
        <v>433</v>
      </c>
      <c r="X23" s="194"/>
      <c r="Y23" s="194"/>
      <c r="Z23" s="194"/>
      <c r="AA23" s="194"/>
    </row>
    <row r="24" spans="1:35" ht="15.75" x14ac:dyDescent="0.25">
      <c r="A24" s="297" t="s">
        <v>139</v>
      </c>
      <c r="B24" s="88" t="s">
        <v>190</v>
      </c>
      <c r="C24" s="408"/>
      <c r="D24" s="262" t="s">
        <v>458</v>
      </c>
      <c r="E24" s="263" t="s">
        <v>458</v>
      </c>
      <c r="F24" s="263" t="s">
        <v>458</v>
      </c>
      <c r="G24" s="46">
        <f t="shared" ref="G24:G30" si="6">SUM(D24:F24)</f>
        <v>0</v>
      </c>
      <c r="H24" s="147"/>
      <c r="I24" s="142">
        <v>2</v>
      </c>
      <c r="J24" s="142">
        <v>1</v>
      </c>
      <c r="K24" s="37">
        <f t="shared" si="0"/>
        <v>3</v>
      </c>
      <c r="L24" s="45">
        <f t="shared" ref="L24:L30" si="7">SUM(D24,H24)</f>
        <v>0</v>
      </c>
      <c r="M24" s="20">
        <f t="shared" ref="M24:M31" si="8">SUM(E24,I24)</f>
        <v>2</v>
      </c>
      <c r="N24" s="20">
        <f t="shared" ref="N24:N31" si="9">SUM(F24,J24)</f>
        <v>1</v>
      </c>
      <c r="O24" s="46">
        <f t="shared" si="2"/>
        <v>3</v>
      </c>
      <c r="P24" s="152">
        <v>3</v>
      </c>
      <c r="V24" s="195">
        <f>IF(ISERROR(MATCH(FALSE,W24:AI24,0)+3),0,MATCH(FALSE,W24:AI24,0)+3)</f>
        <v>0</v>
      </c>
      <c r="W24" s="196" t="b">
        <f>D21&gt;=D22</f>
        <v>1</v>
      </c>
      <c r="X24" s="196" t="b">
        <f>E21&gt;=E22</f>
        <v>1</v>
      </c>
      <c r="Y24" s="196" t="b">
        <f>F21&gt;=F22</f>
        <v>1</v>
      </c>
      <c r="Z24" s="309" t="b">
        <v>1</v>
      </c>
      <c r="AA24" s="196" t="b">
        <f>H21&gt;=H22</f>
        <v>1</v>
      </c>
      <c r="AB24" s="196" t="b">
        <f>I21&gt;=I22</f>
        <v>1</v>
      </c>
      <c r="AC24" s="196" t="b">
        <f>J21&gt;=J22</f>
        <v>1</v>
      </c>
      <c r="AD24" s="309" t="b">
        <v>1</v>
      </c>
      <c r="AE24" s="309" t="b">
        <v>1</v>
      </c>
      <c r="AF24" s="309" t="b">
        <v>1</v>
      </c>
      <c r="AG24" s="309" t="b">
        <v>1</v>
      </c>
      <c r="AH24" s="309" t="b">
        <v>1</v>
      </c>
      <c r="AI24" s="196" t="b">
        <f>P21&gt;=P22</f>
        <v>1</v>
      </c>
    </row>
    <row r="25" spans="1:35" ht="15.75" x14ac:dyDescent="0.25">
      <c r="A25" s="176" t="s">
        <v>154</v>
      </c>
      <c r="B25" s="88" t="s">
        <v>335</v>
      </c>
      <c r="C25" s="407" t="s">
        <v>155</v>
      </c>
      <c r="D25" s="262" t="s">
        <v>458</v>
      </c>
      <c r="E25" s="263" t="s">
        <v>458</v>
      </c>
      <c r="F25" s="263" t="s">
        <v>458</v>
      </c>
      <c r="G25" s="46">
        <f t="shared" si="6"/>
        <v>0</v>
      </c>
      <c r="H25" s="147"/>
      <c r="I25" s="142"/>
      <c r="J25" s="142"/>
      <c r="K25" s="37">
        <f t="shared" si="0"/>
        <v>0</v>
      </c>
      <c r="L25" s="45">
        <f t="shared" si="7"/>
        <v>0</v>
      </c>
      <c r="M25" s="20">
        <f t="shared" si="8"/>
        <v>0</v>
      </c>
      <c r="N25" s="20">
        <f t="shared" si="9"/>
        <v>0</v>
      </c>
      <c r="O25" s="46">
        <f t="shared" si="2"/>
        <v>0</v>
      </c>
      <c r="P25" s="152"/>
      <c r="Q25" s="371" t="str">
        <f>IF(V26&gt;0,"стр.2.8 &lt; стр.2.8.1 по графе "&amp;V26,"OK")</f>
        <v>OK</v>
      </c>
      <c r="R25" s="372"/>
      <c r="S25" s="372"/>
      <c r="T25" s="372"/>
      <c r="U25" s="373"/>
      <c r="V25" t="s">
        <v>425</v>
      </c>
      <c r="W25" s="194" t="s">
        <v>434</v>
      </c>
      <c r="X25" s="194"/>
      <c r="Y25" s="194"/>
      <c r="Z25" s="194"/>
      <c r="AA25" s="194"/>
    </row>
    <row r="26" spans="1:35" ht="15.75" x14ac:dyDescent="0.25">
      <c r="A26" s="297" t="s">
        <v>139</v>
      </c>
      <c r="B26" s="88" t="s">
        <v>191</v>
      </c>
      <c r="C26" s="408"/>
      <c r="D26" s="262" t="s">
        <v>458</v>
      </c>
      <c r="E26" s="263" t="s">
        <v>458</v>
      </c>
      <c r="F26" s="263" t="s">
        <v>458</v>
      </c>
      <c r="G26" s="46">
        <f t="shared" si="6"/>
        <v>0</v>
      </c>
      <c r="H26" s="147"/>
      <c r="I26" s="142"/>
      <c r="J26" s="142"/>
      <c r="K26" s="37">
        <f t="shared" si="0"/>
        <v>0</v>
      </c>
      <c r="L26" s="45">
        <f t="shared" si="7"/>
        <v>0</v>
      </c>
      <c r="M26" s="20">
        <f t="shared" si="8"/>
        <v>0</v>
      </c>
      <c r="N26" s="20">
        <f t="shared" si="9"/>
        <v>0</v>
      </c>
      <c r="O26" s="46">
        <f t="shared" si="2"/>
        <v>0</v>
      </c>
      <c r="P26" s="152"/>
      <c r="V26" s="195">
        <f>IF(ISERROR(MATCH(FALSE,W26:AI26,0)+3),0,MATCH(FALSE,W26:AI26,0)+3)</f>
        <v>0</v>
      </c>
      <c r="W26" s="196" t="b">
        <f>D23&gt;=D24</f>
        <v>1</v>
      </c>
      <c r="X26" s="196" t="b">
        <f>E23&gt;=E24</f>
        <v>1</v>
      </c>
      <c r="Y26" s="196" t="b">
        <f>F23&gt;=F24</f>
        <v>1</v>
      </c>
      <c r="Z26" s="309" t="b">
        <v>1</v>
      </c>
      <c r="AA26" s="196" t="b">
        <f>H23&gt;=H24</f>
        <v>1</v>
      </c>
      <c r="AB26" s="196" t="b">
        <f>I23&gt;=I24</f>
        <v>1</v>
      </c>
      <c r="AC26" s="196" t="b">
        <f>J23&gt;=J24</f>
        <v>1</v>
      </c>
      <c r="AD26" s="309" t="b">
        <v>1</v>
      </c>
      <c r="AE26" s="309" t="b">
        <v>1</v>
      </c>
      <c r="AF26" s="309" t="b">
        <v>1</v>
      </c>
      <c r="AG26" s="309" t="b">
        <v>1</v>
      </c>
      <c r="AH26" s="309" t="b">
        <v>1</v>
      </c>
      <c r="AI26" s="196" t="b">
        <f>P23&gt;=P24</f>
        <v>1</v>
      </c>
    </row>
    <row r="27" spans="1:35" ht="15.75" x14ac:dyDescent="0.25">
      <c r="A27" s="176" t="s">
        <v>156</v>
      </c>
      <c r="B27" s="88" t="s">
        <v>192</v>
      </c>
      <c r="C27" s="407" t="s">
        <v>157</v>
      </c>
      <c r="D27" s="262" t="s">
        <v>458</v>
      </c>
      <c r="E27" s="263" t="s">
        <v>458</v>
      </c>
      <c r="F27" s="263" t="s">
        <v>458</v>
      </c>
      <c r="G27" s="46">
        <f t="shared" si="6"/>
        <v>0</v>
      </c>
      <c r="H27" s="147"/>
      <c r="I27" s="142"/>
      <c r="J27" s="142"/>
      <c r="K27" s="37">
        <f t="shared" si="0"/>
        <v>0</v>
      </c>
      <c r="L27" s="45">
        <f t="shared" si="7"/>
        <v>0</v>
      </c>
      <c r="M27" s="20">
        <f t="shared" si="8"/>
        <v>0</v>
      </c>
      <c r="N27" s="20">
        <f t="shared" si="9"/>
        <v>0</v>
      </c>
      <c r="O27" s="46">
        <f t="shared" si="2"/>
        <v>0</v>
      </c>
      <c r="P27" s="152"/>
      <c r="Q27" s="371" t="str">
        <f>IF(V28&gt;0,"стр.2.9 &lt; стр.2.9.1 по графе "&amp;V28,"OK")</f>
        <v>OK</v>
      </c>
      <c r="R27" s="372"/>
      <c r="S27" s="372"/>
      <c r="T27" s="372"/>
      <c r="U27" s="373"/>
      <c r="V27" t="s">
        <v>425</v>
      </c>
      <c r="W27" s="194" t="s">
        <v>435</v>
      </c>
      <c r="X27" s="194"/>
      <c r="Y27" s="194"/>
      <c r="Z27" s="194"/>
      <c r="AA27" s="194"/>
    </row>
    <row r="28" spans="1:35" ht="15.75" x14ac:dyDescent="0.25">
      <c r="A28" s="297" t="s">
        <v>139</v>
      </c>
      <c r="B28" s="88" t="s">
        <v>193</v>
      </c>
      <c r="C28" s="408"/>
      <c r="D28" s="262" t="s">
        <v>458</v>
      </c>
      <c r="E28" s="263" t="s">
        <v>458</v>
      </c>
      <c r="F28" s="263" t="s">
        <v>458</v>
      </c>
      <c r="G28" s="46">
        <f t="shared" si="6"/>
        <v>0</v>
      </c>
      <c r="H28" s="147"/>
      <c r="I28" s="142"/>
      <c r="J28" s="142"/>
      <c r="K28" s="37">
        <f t="shared" si="0"/>
        <v>0</v>
      </c>
      <c r="L28" s="45">
        <f t="shared" si="7"/>
        <v>0</v>
      </c>
      <c r="M28" s="20">
        <f t="shared" si="8"/>
        <v>0</v>
      </c>
      <c r="N28" s="20">
        <f t="shared" si="9"/>
        <v>0</v>
      </c>
      <c r="O28" s="46">
        <f t="shared" si="2"/>
        <v>0</v>
      </c>
      <c r="P28" s="152"/>
      <c r="V28" s="195">
        <f>IF(ISERROR(MATCH(FALSE,W28:AI28,0)+3),0,MATCH(FALSE,W28:AI28,0)+3)</f>
        <v>0</v>
      </c>
      <c r="W28" s="196" t="b">
        <f>D25&gt;=D26</f>
        <v>1</v>
      </c>
      <c r="X28" s="196" t="b">
        <f>E25&gt;=E26</f>
        <v>1</v>
      </c>
      <c r="Y28" s="196" t="b">
        <f>F25&gt;=F26</f>
        <v>1</v>
      </c>
      <c r="Z28" s="309" t="b">
        <v>1</v>
      </c>
      <c r="AA28" s="196" t="b">
        <f>H25&gt;=H26</f>
        <v>1</v>
      </c>
      <c r="AB28" s="196" t="b">
        <f>I25&gt;=I26</f>
        <v>1</v>
      </c>
      <c r="AC28" s="196" t="b">
        <f>J25&gt;=J26</f>
        <v>1</v>
      </c>
      <c r="AD28" s="309" t="b">
        <v>1</v>
      </c>
      <c r="AE28" s="309" t="b">
        <v>1</v>
      </c>
      <c r="AF28" s="309" t="b">
        <v>1</v>
      </c>
      <c r="AG28" s="309" t="b">
        <v>1</v>
      </c>
      <c r="AH28" s="309" t="b">
        <v>1</v>
      </c>
      <c r="AI28" s="196" t="b">
        <f>P25&gt;=P26</f>
        <v>1</v>
      </c>
    </row>
    <row r="29" spans="1:35" ht="15.75" x14ac:dyDescent="0.25">
      <c r="A29" s="176" t="s">
        <v>158</v>
      </c>
      <c r="B29" s="88" t="s">
        <v>194</v>
      </c>
      <c r="C29" s="407" t="s">
        <v>159</v>
      </c>
      <c r="D29" s="262" t="s">
        <v>458</v>
      </c>
      <c r="E29" s="263" t="s">
        <v>458</v>
      </c>
      <c r="F29" s="263" t="s">
        <v>458</v>
      </c>
      <c r="G29" s="46">
        <f t="shared" si="6"/>
        <v>0</v>
      </c>
      <c r="H29" s="147"/>
      <c r="I29" s="142"/>
      <c r="J29" s="142">
        <v>3</v>
      </c>
      <c r="K29" s="37">
        <f t="shared" si="0"/>
        <v>3</v>
      </c>
      <c r="L29" s="45">
        <f t="shared" si="7"/>
        <v>0</v>
      </c>
      <c r="M29" s="20">
        <f t="shared" si="8"/>
        <v>0</v>
      </c>
      <c r="N29" s="20">
        <f t="shared" si="9"/>
        <v>3</v>
      </c>
      <c r="O29" s="46">
        <f t="shared" si="2"/>
        <v>3</v>
      </c>
      <c r="P29" s="152">
        <v>3</v>
      </c>
      <c r="Q29" s="371" t="str">
        <f>IF(V30&gt;0,"стр.2.10 &lt; стр.2.10.1 по графе "&amp;V30,"OK")</f>
        <v>OK</v>
      </c>
      <c r="R29" s="372"/>
      <c r="S29" s="372"/>
      <c r="T29" s="372"/>
      <c r="U29" s="373"/>
      <c r="V29" t="s">
        <v>425</v>
      </c>
      <c r="W29" s="194" t="s">
        <v>436</v>
      </c>
      <c r="X29" s="194"/>
      <c r="Y29" s="194"/>
      <c r="Z29" s="194"/>
      <c r="AA29" s="194"/>
    </row>
    <row r="30" spans="1:35" ht="15.75" x14ac:dyDescent="0.25">
      <c r="A30" s="297" t="s">
        <v>139</v>
      </c>
      <c r="B30" s="88" t="s">
        <v>195</v>
      </c>
      <c r="C30" s="408"/>
      <c r="D30" s="262" t="s">
        <v>458</v>
      </c>
      <c r="E30" s="263" t="s">
        <v>458</v>
      </c>
      <c r="F30" s="263" t="s">
        <v>458</v>
      </c>
      <c r="G30" s="46">
        <f t="shared" si="6"/>
        <v>0</v>
      </c>
      <c r="H30" s="147"/>
      <c r="I30" s="142"/>
      <c r="J30" s="142">
        <v>3</v>
      </c>
      <c r="K30" s="37">
        <f t="shared" si="0"/>
        <v>3</v>
      </c>
      <c r="L30" s="45">
        <f t="shared" si="7"/>
        <v>0</v>
      </c>
      <c r="M30" s="20">
        <f t="shared" si="8"/>
        <v>0</v>
      </c>
      <c r="N30" s="20">
        <f t="shared" si="9"/>
        <v>3</v>
      </c>
      <c r="O30" s="46">
        <f t="shared" si="2"/>
        <v>3</v>
      </c>
      <c r="P30" s="152">
        <v>3</v>
      </c>
      <c r="V30" s="195">
        <f>IF(ISERROR(MATCH(FALSE,W30:AI30,0)+3),0,MATCH(FALSE,W30:AI30,0)+3)</f>
        <v>0</v>
      </c>
      <c r="W30" s="196" t="b">
        <f>D27&gt;=D28</f>
        <v>1</v>
      </c>
      <c r="X30" s="196" t="b">
        <f>E27&gt;=E28</f>
        <v>1</v>
      </c>
      <c r="Y30" s="196" t="b">
        <f>F27&gt;=F28</f>
        <v>1</v>
      </c>
      <c r="Z30" s="309" t="b">
        <v>1</v>
      </c>
      <c r="AA30" s="196" t="b">
        <f>H27&gt;=H28</f>
        <v>1</v>
      </c>
      <c r="AB30" s="196" t="b">
        <f>I27&gt;=I28</f>
        <v>1</v>
      </c>
      <c r="AC30" s="196" t="b">
        <f>J27&gt;=J28</f>
        <v>1</v>
      </c>
      <c r="AD30" s="309" t="b">
        <v>1</v>
      </c>
      <c r="AE30" s="309" t="b">
        <v>1</v>
      </c>
      <c r="AF30" s="309" t="b">
        <v>1</v>
      </c>
      <c r="AG30" s="309" t="b">
        <v>1</v>
      </c>
      <c r="AH30" s="309" t="b">
        <v>1</v>
      </c>
      <c r="AI30" s="196" t="b">
        <f>P27&gt;=P28</f>
        <v>1</v>
      </c>
    </row>
    <row r="31" spans="1:35" ht="15.75" x14ac:dyDescent="0.25">
      <c r="A31" s="176" t="s">
        <v>160</v>
      </c>
      <c r="B31" s="88" t="s">
        <v>196</v>
      </c>
      <c r="C31" s="407" t="s">
        <v>161</v>
      </c>
      <c r="D31" s="141"/>
      <c r="E31" s="142"/>
      <c r="F31" s="142">
        <v>3</v>
      </c>
      <c r="G31" s="46">
        <f t="shared" si="4"/>
        <v>3</v>
      </c>
      <c r="H31" s="262" t="s">
        <v>458</v>
      </c>
      <c r="I31" s="263" t="s">
        <v>458</v>
      </c>
      <c r="J31" s="263" t="s">
        <v>458</v>
      </c>
      <c r="K31" s="37">
        <f>SUM(H31:J31)</f>
        <v>0</v>
      </c>
      <c r="L31" s="45">
        <f>SUM(D31,H31)</f>
        <v>0</v>
      </c>
      <c r="M31" s="20">
        <f t="shared" si="8"/>
        <v>0</v>
      </c>
      <c r="N31" s="20">
        <f t="shared" si="9"/>
        <v>3</v>
      </c>
      <c r="O31" s="46">
        <f t="shared" si="2"/>
        <v>3</v>
      </c>
      <c r="P31" s="152">
        <v>3</v>
      </c>
      <c r="Q31" s="371" t="str">
        <f>IF(V32&gt;0,"стр.2.11 &lt; стр.2.11.1 по графе "&amp;V32,"OK")</f>
        <v>OK</v>
      </c>
      <c r="R31" s="372"/>
      <c r="S31" s="372"/>
      <c r="T31" s="372"/>
      <c r="U31" s="373"/>
      <c r="V31" t="s">
        <v>425</v>
      </c>
      <c r="W31" s="194" t="s">
        <v>437</v>
      </c>
      <c r="X31" s="194"/>
      <c r="Y31" s="194"/>
      <c r="Z31" s="194"/>
      <c r="AA31" s="194"/>
    </row>
    <row r="32" spans="1:35" ht="15.75" x14ac:dyDescent="0.25">
      <c r="A32" s="297" t="s">
        <v>139</v>
      </c>
      <c r="B32" s="88" t="s">
        <v>197</v>
      </c>
      <c r="C32" s="408"/>
      <c r="D32" s="141"/>
      <c r="E32" s="142"/>
      <c r="F32" s="142">
        <v>3</v>
      </c>
      <c r="G32" s="46">
        <f t="shared" si="4"/>
        <v>3</v>
      </c>
      <c r="H32" s="262" t="s">
        <v>458</v>
      </c>
      <c r="I32" s="263" t="s">
        <v>458</v>
      </c>
      <c r="J32" s="263" t="s">
        <v>458</v>
      </c>
      <c r="K32" s="37">
        <f>SUM(H32:J32)</f>
        <v>0</v>
      </c>
      <c r="L32" s="45">
        <f>SUM(D32,H32)</f>
        <v>0</v>
      </c>
      <c r="M32" s="20">
        <f>SUM(E32,I32)</f>
        <v>0</v>
      </c>
      <c r="N32" s="20">
        <f>SUM(F32,J32)</f>
        <v>3</v>
      </c>
      <c r="O32" s="46">
        <f t="shared" si="2"/>
        <v>3</v>
      </c>
      <c r="P32" s="152">
        <v>3</v>
      </c>
      <c r="V32" s="195">
        <f>IF(ISERROR(MATCH(FALSE,W32:AI32,0)+3),0,MATCH(FALSE,W32:AI32,0)+3)</f>
        <v>0</v>
      </c>
      <c r="W32" s="196" t="b">
        <f>D29&gt;=D30</f>
        <v>1</v>
      </c>
      <c r="X32" s="196" t="b">
        <f>E29&gt;=E30</f>
        <v>1</v>
      </c>
      <c r="Y32" s="196" t="b">
        <f>F29&gt;=F30</f>
        <v>1</v>
      </c>
      <c r="Z32" s="309" t="b">
        <v>1</v>
      </c>
      <c r="AA32" s="196" t="b">
        <f>H29&gt;=H30</f>
        <v>1</v>
      </c>
      <c r="AB32" s="196" t="b">
        <f>I29&gt;=I30</f>
        <v>1</v>
      </c>
      <c r="AC32" s="196" t="b">
        <f>J29&gt;=J30</f>
        <v>1</v>
      </c>
      <c r="AD32" s="309" t="b">
        <v>1</v>
      </c>
      <c r="AE32" s="309" t="b">
        <v>1</v>
      </c>
      <c r="AF32" s="309" t="b">
        <v>1</v>
      </c>
      <c r="AG32" s="309" t="b">
        <v>1</v>
      </c>
      <c r="AH32" s="309" t="b">
        <v>1</v>
      </c>
      <c r="AI32" s="196" t="b">
        <f>P29&gt;=P30</f>
        <v>1</v>
      </c>
    </row>
    <row r="33" spans="1:35" ht="15.75" x14ac:dyDescent="0.25">
      <c r="A33" s="297" t="s">
        <v>162</v>
      </c>
      <c r="B33" s="88" t="s">
        <v>198</v>
      </c>
      <c r="C33" s="407" t="s">
        <v>163</v>
      </c>
      <c r="D33" s="141"/>
      <c r="E33" s="142">
        <v>1</v>
      </c>
      <c r="F33" s="142">
        <v>1</v>
      </c>
      <c r="G33" s="46">
        <f t="shared" si="4"/>
        <v>2</v>
      </c>
      <c r="H33" s="147"/>
      <c r="I33" s="142"/>
      <c r="J33" s="142"/>
      <c r="K33" s="37">
        <f t="shared" si="0"/>
        <v>0</v>
      </c>
      <c r="L33" s="45">
        <f t="shared" si="1"/>
        <v>0</v>
      </c>
      <c r="M33" s="20">
        <f t="shared" si="1"/>
        <v>1</v>
      </c>
      <c r="N33" s="20">
        <f t="shared" si="1"/>
        <v>1</v>
      </c>
      <c r="O33" s="46">
        <f t="shared" si="2"/>
        <v>2</v>
      </c>
      <c r="P33" s="152">
        <v>2</v>
      </c>
      <c r="Q33" s="371" t="str">
        <f>IF(V34&gt;0,"стр.2.12 &lt; стр.2.12.1 по графе "&amp;V34,"OK")</f>
        <v>OK</v>
      </c>
      <c r="R33" s="372"/>
      <c r="S33" s="372"/>
      <c r="T33" s="372"/>
      <c r="U33" s="373"/>
      <c r="V33" t="s">
        <v>425</v>
      </c>
      <c r="W33" s="194" t="s">
        <v>438</v>
      </c>
      <c r="X33" s="194"/>
      <c r="Y33" s="194"/>
      <c r="Z33" s="194"/>
      <c r="AA33" s="194"/>
    </row>
    <row r="34" spans="1:35" ht="16.5" thickBot="1" x14ac:dyDescent="0.3">
      <c r="A34" s="298" t="s">
        <v>139</v>
      </c>
      <c r="B34" s="90" t="s">
        <v>164</v>
      </c>
      <c r="C34" s="408"/>
      <c r="D34" s="139"/>
      <c r="E34" s="140">
        <v>1</v>
      </c>
      <c r="F34" s="140">
        <v>1</v>
      </c>
      <c r="G34" s="42">
        <f t="shared" si="4"/>
        <v>2</v>
      </c>
      <c r="H34" s="146"/>
      <c r="I34" s="140"/>
      <c r="J34" s="140"/>
      <c r="K34" s="35">
        <f t="shared" si="0"/>
        <v>0</v>
      </c>
      <c r="L34" s="41">
        <f t="shared" si="1"/>
        <v>0</v>
      </c>
      <c r="M34" s="23">
        <f t="shared" si="1"/>
        <v>1</v>
      </c>
      <c r="N34" s="23">
        <f t="shared" si="1"/>
        <v>1</v>
      </c>
      <c r="O34" s="42">
        <f t="shared" si="2"/>
        <v>2</v>
      </c>
      <c r="P34" s="150">
        <v>2</v>
      </c>
      <c r="V34" s="195">
        <f>IF(ISERROR(MATCH(FALSE,W34:AI34,0)+3),0,MATCH(FALSE,W34:AI34,0)+3)</f>
        <v>0</v>
      </c>
      <c r="W34" s="196" t="b">
        <f>D31&gt;=D32</f>
        <v>1</v>
      </c>
      <c r="X34" s="196" t="b">
        <f>E31&gt;=E32</f>
        <v>1</v>
      </c>
      <c r="Y34" s="196" t="b">
        <f>F31&gt;=F32</f>
        <v>1</v>
      </c>
      <c r="Z34" s="309" t="b">
        <v>1</v>
      </c>
      <c r="AA34" s="196" t="b">
        <f>H31&gt;=H32</f>
        <v>1</v>
      </c>
      <c r="AB34" s="196" t="b">
        <f>I31&gt;=I32</f>
        <v>1</v>
      </c>
      <c r="AC34" s="196" t="b">
        <f>J31&gt;=J32</f>
        <v>1</v>
      </c>
      <c r="AD34" s="309" t="b">
        <v>1</v>
      </c>
      <c r="AE34" s="309" t="b">
        <v>1</v>
      </c>
      <c r="AF34" s="309" t="b">
        <v>1</v>
      </c>
      <c r="AG34" s="309" t="b">
        <v>1</v>
      </c>
      <c r="AH34" s="309" t="b">
        <v>1</v>
      </c>
      <c r="AI34" s="196" t="b">
        <f>P31&gt;=P32</f>
        <v>1</v>
      </c>
    </row>
    <row r="35" spans="1:35" ht="51" customHeight="1" x14ac:dyDescent="0.25">
      <c r="A35" s="265" t="s">
        <v>16</v>
      </c>
      <c r="B35" s="91" t="s">
        <v>199</v>
      </c>
      <c r="C35" s="94" t="s">
        <v>165</v>
      </c>
      <c r="D35" s="137"/>
      <c r="E35" s="138">
        <v>1</v>
      </c>
      <c r="F35" s="138"/>
      <c r="G35" s="44">
        <f t="shared" si="4"/>
        <v>1</v>
      </c>
      <c r="H35" s="145">
        <v>1</v>
      </c>
      <c r="I35" s="138">
        <v>1</v>
      </c>
      <c r="J35" s="138"/>
      <c r="K35" s="36">
        <f t="shared" si="0"/>
        <v>2</v>
      </c>
      <c r="L35" s="38">
        <f t="shared" si="1"/>
        <v>1</v>
      </c>
      <c r="M35" s="39">
        <f t="shared" si="1"/>
        <v>2</v>
      </c>
      <c r="N35" s="39">
        <f t="shared" si="1"/>
        <v>0</v>
      </c>
      <c r="O35" s="40">
        <f t="shared" si="2"/>
        <v>3</v>
      </c>
      <c r="P35" s="151">
        <v>2</v>
      </c>
      <c r="Q35" s="371" t="str">
        <f>IF(V36&gt;0,"стр.2.13 &lt; стр.2.13.1 по графе "&amp;V36,"OK")</f>
        <v>OK</v>
      </c>
      <c r="R35" s="372"/>
      <c r="S35" s="372"/>
      <c r="T35" s="372"/>
      <c r="U35" s="373"/>
      <c r="V35" t="s">
        <v>425</v>
      </c>
      <c r="W35" s="194" t="s">
        <v>439</v>
      </c>
      <c r="X35" s="194"/>
      <c r="Y35" s="194"/>
      <c r="Z35" s="194"/>
      <c r="AA35" s="194"/>
    </row>
    <row r="36" spans="1:35" ht="60.75" thickBot="1" x14ac:dyDescent="0.3">
      <c r="A36" s="295" t="s">
        <v>166</v>
      </c>
      <c r="B36" s="90" t="s">
        <v>200</v>
      </c>
      <c r="C36" s="56" t="s">
        <v>167</v>
      </c>
      <c r="D36" s="139"/>
      <c r="E36" s="140"/>
      <c r="F36" s="140"/>
      <c r="G36" s="42">
        <f t="shared" si="4"/>
        <v>0</v>
      </c>
      <c r="H36" s="146">
        <v>1</v>
      </c>
      <c r="I36" s="140">
        <v>1</v>
      </c>
      <c r="J36" s="140"/>
      <c r="K36" s="35">
        <f t="shared" si="0"/>
        <v>2</v>
      </c>
      <c r="L36" s="41">
        <f t="shared" si="1"/>
        <v>1</v>
      </c>
      <c r="M36" s="23">
        <f t="shared" si="1"/>
        <v>1</v>
      </c>
      <c r="N36" s="23">
        <f t="shared" si="1"/>
        <v>0</v>
      </c>
      <c r="O36" s="42">
        <f t="shared" si="2"/>
        <v>2</v>
      </c>
      <c r="P36" s="150">
        <v>1</v>
      </c>
      <c r="V36" s="195">
        <f>IF(ISERROR(MATCH(FALSE,W36:AI36,0)+3),0,MATCH(FALSE,W36:AI36,0)+3)</f>
        <v>0</v>
      </c>
      <c r="W36" s="196" t="b">
        <f>D33&gt;=D34</f>
        <v>1</v>
      </c>
      <c r="X36" s="196" t="b">
        <f>E33&gt;=E34</f>
        <v>1</v>
      </c>
      <c r="Y36" s="196" t="b">
        <f>F33&gt;=F34</f>
        <v>1</v>
      </c>
      <c r="Z36" s="309" t="b">
        <v>1</v>
      </c>
      <c r="AA36" s="196" t="b">
        <f>H33&gt;=H34</f>
        <v>1</v>
      </c>
      <c r="AB36" s="196" t="b">
        <f>I33&gt;=I34</f>
        <v>1</v>
      </c>
      <c r="AC36" s="196" t="b">
        <f>J33&gt;=J34</f>
        <v>1</v>
      </c>
      <c r="AD36" s="309" t="b">
        <v>1</v>
      </c>
      <c r="AE36" s="309" t="b">
        <v>1</v>
      </c>
      <c r="AF36" s="309" t="b">
        <v>1</v>
      </c>
      <c r="AG36" s="309" t="b">
        <v>1</v>
      </c>
      <c r="AH36" s="309" t="b">
        <v>1</v>
      </c>
      <c r="AI36" s="196" t="b">
        <f>P33&gt;=P34</f>
        <v>1</v>
      </c>
    </row>
    <row r="37" spans="1:35" ht="51" customHeight="1" x14ac:dyDescent="0.25">
      <c r="A37" s="173" t="s">
        <v>168</v>
      </c>
      <c r="B37" s="91" t="s">
        <v>201</v>
      </c>
      <c r="C37" s="94" t="s">
        <v>169</v>
      </c>
      <c r="D37" s="137">
        <v>18</v>
      </c>
      <c r="E37" s="138">
        <v>135</v>
      </c>
      <c r="F37" s="138">
        <v>95</v>
      </c>
      <c r="G37" s="44">
        <f t="shared" si="4"/>
        <v>248</v>
      </c>
      <c r="H37" s="145">
        <v>30</v>
      </c>
      <c r="I37" s="138">
        <v>262</v>
      </c>
      <c r="J37" s="138">
        <v>277</v>
      </c>
      <c r="K37" s="36">
        <f t="shared" si="0"/>
        <v>569</v>
      </c>
      <c r="L37" s="38">
        <f t="shared" si="1"/>
        <v>48</v>
      </c>
      <c r="M37" s="39">
        <f t="shared" si="1"/>
        <v>397</v>
      </c>
      <c r="N37" s="39">
        <f t="shared" si="1"/>
        <v>372</v>
      </c>
      <c r="O37" s="40">
        <f t="shared" si="2"/>
        <v>817</v>
      </c>
      <c r="P37" s="151">
        <v>169</v>
      </c>
      <c r="Q37" s="371" t="str">
        <f>IF(V38&gt;0,"стр.3 &lt; стр.3.1 по графе "&amp;V38,"OK")</f>
        <v>OK</v>
      </c>
      <c r="R37" s="372"/>
      <c r="S37" s="372"/>
      <c r="T37" s="372"/>
      <c r="U37" s="373"/>
      <c r="V37" t="s">
        <v>425</v>
      </c>
      <c r="W37" s="194" t="s">
        <v>440</v>
      </c>
      <c r="X37" s="194"/>
      <c r="Y37" s="194"/>
      <c r="Z37" s="194"/>
      <c r="AA37" s="194"/>
    </row>
    <row r="38" spans="1:35" ht="22.5" customHeight="1" x14ac:dyDescent="0.25">
      <c r="A38" s="297" t="s">
        <v>170</v>
      </c>
      <c r="B38" s="88" t="s">
        <v>202</v>
      </c>
      <c r="C38" s="12" t="s">
        <v>171</v>
      </c>
      <c r="D38" s="141">
        <v>1</v>
      </c>
      <c r="E38" s="142">
        <v>23</v>
      </c>
      <c r="F38" s="142">
        <v>30</v>
      </c>
      <c r="G38" s="46">
        <f t="shared" si="4"/>
        <v>54</v>
      </c>
      <c r="H38" s="147">
        <v>1</v>
      </c>
      <c r="I38" s="142">
        <v>30</v>
      </c>
      <c r="J38" s="142">
        <v>72</v>
      </c>
      <c r="K38" s="37">
        <f t="shared" si="0"/>
        <v>103</v>
      </c>
      <c r="L38" s="45">
        <f t="shared" si="1"/>
        <v>2</v>
      </c>
      <c r="M38" s="20">
        <f t="shared" si="1"/>
        <v>53</v>
      </c>
      <c r="N38" s="20">
        <f t="shared" si="1"/>
        <v>102</v>
      </c>
      <c r="O38" s="46">
        <f t="shared" si="2"/>
        <v>157</v>
      </c>
      <c r="P38" s="152">
        <v>151</v>
      </c>
      <c r="V38" s="195">
        <f>IF(ISERROR(MATCH(FALSE,W38:AI38,0)+3),0,MATCH(FALSE,W38:AI38,0)+3)</f>
        <v>0</v>
      </c>
      <c r="W38" s="196" t="b">
        <f>D35&gt;=D36</f>
        <v>1</v>
      </c>
      <c r="X38" s="196" t="b">
        <f>E35&gt;=E36</f>
        <v>1</v>
      </c>
      <c r="Y38" s="196" t="b">
        <f>F35&gt;=F36</f>
        <v>1</v>
      </c>
      <c r="Z38" s="309" t="b">
        <v>1</v>
      </c>
      <c r="AA38" s="196" t="b">
        <f>H35&gt;=H36</f>
        <v>1</v>
      </c>
      <c r="AB38" s="196" t="b">
        <f>I35&gt;=I36</f>
        <v>1</v>
      </c>
      <c r="AC38" s="196" t="b">
        <f>J35&gt;=J36</f>
        <v>1</v>
      </c>
      <c r="AD38" s="309" t="b">
        <v>1</v>
      </c>
      <c r="AE38" s="309" t="b">
        <v>1</v>
      </c>
      <c r="AF38" s="309" t="b">
        <v>1</v>
      </c>
      <c r="AG38" s="309" t="b">
        <v>1</v>
      </c>
      <c r="AH38" s="309" t="b">
        <v>1</v>
      </c>
      <c r="AI38" s="196" t="b">
        <f>P35&gt;=P36</f>
        <v>1</v>
      </c>
    </row>
    <row r="39" spans="1:35" ht="15.75" x14ac:dyDescent="0.25">
      <c r="A39" s="176" t="s">
        <v>172</v>
      </c>
      <c r="B39" s="88" t="s">
        <v>203</v>
      </c>
      <c r="C39" s="12" t="s">
        <v>173</v>
      </c>
      <c r="D39" s="141">
        <v>16</v>
      </c>
      <c r="E39" s="142">
        <v>110</v>
      </c>
      <c r="F39" s="142">
        <v>58</v>
      </c>
      <c r="G39" s="46">
        <f t="shared" si="4"/>
        <v>184</v>
      </c>
      <c r="H39" s="147">
        <v>27</v>
      </c>
      <c r="I39" s="142">
        <v>206</v>
      </c>
      <c r="J39" s="142">
        <v>186</v>
      </c>
      <c r="K39" s="37">
        <f t="shared" si="0"/>
        <v>419</v>
      </c>
      <c r="L39" s="45">
        <f t="shared" si="1"/>
        <v>43</v>
      </c>
      <c r="M39" s="20">
        <f t="shared" si="1"/>
        <v>316</v>
      </c>
      <c r="N39" s="20">
        <f t="shared" si="1"/>
        <v>244</v>
      </c>
      <c r="O39" s="46">
        <f t="shared" si="2"/>
        <v>603</v>
      </c>
      <c r="P39" s="152"/>
      <c r="Q39" s="371" t="str">
        <f>IF(V40&gt;0,"стр.4 &lt; суммы стр.4.1 - 4.3 по графе "&amp;V40,"OK")</f>
        <v>OK</v>
      </c>
      <c r="R39" s="372"/>
      <c r="S39" s="372"/>
      <c r="T39" s="372"/>
      <c r="U39" s="373"/>
      <c r="V39" t="s">
        <v>425</v>
      </c>
      <c r="W39" s="194" t="s">
        <v>441</v>
      </c>
      <c r="X39" s="194"/>
      <c r="Y39" s="194"/>
      <c r="Z39" s="194"/>
      <c r="AA39" s="194"/>
    </row>
    <row r="40" spans="1:35" ht="30.75" thickBot="1" x14ac:dyDescent="0.3">
      <c r="A40" s="295" t="s">
        <v>174</v>
      </c>
      <c r="B40" s="90" t="s">
        <v>204</v>
      </c>
      <c r="C40" s="56" t="s">
        <v>175</v>
      </c>
      <c r="D40" s="139">
        <v>1</v>
      </c>
      <c r="E40" s="140">
        <v>2</v>
      </c>
      <c r="F40" s="140">
        <v>4</v>
      </c>
      <c r="G40" s="42">
        <f t="shared" si="4"/>
        <v>7</v>
      </c>
      <c r="H40" s="146">
        <v>1</v>
      </c>
      <c r="I40" s="140">
        <v>8</v>
      </c>
      <c r="J40" s="140">
        <v>5</v>
      </c>
      <c r="K40" s="35">
        <f t="shared" si="0"/>
        <v>14</v>
      </c>
      <c r="L40" s="41">
        <f t="shared" si="1"/>
        <v>2</v>
      </c>
      <c r="M40" s="23">
        <f t="shared" si="1"/>
        <v>10</v>
      </c>
      <c r="N40" s="23">
        <f t="shared" si="1"/>
        <v>9</v>
      </c>
      <c r="O40" s="42">
        <f t="shared" si="2"/>
        <v>21</v>
      </c>
      <c r="P40" s="150"/>
      <c r="V40" s="195">
        <f>IF(ISERROR(MATCH(FALSE,W40:AI40,0)+3),0,MATCH(FALSE,W40:AI40,0)+3)</f>
        <v>0</v>
      </c>
      <c r="W40" s="196" t="b">
        <f>D37&gt;=SUM(D38:D40)</f>
        <v>1</v>
      </c>
      <c r="X40" s="196" t="b">
        <f>E37&gt;=SUM(E38:E40)</f>
        <v>1</v>
      </c>
      <c r="Y40" s="196" t="b">
        <f>F37&gt;=SUM(F38:F40)</f>
        <v>1</v>
      </c>
      <c r="Z40" s="309" t="b">
        <v>1</v>
      </c>
      <c r="AA40" s="196" t="b">
        <f>H37&gt;=SUM(H38:H40)</f>
        <v>1</v>
      </c>
      <c r="AB40" s="196" t="b">
        <f>I37&gt;=SUM(I38:I40)</f>
        <v>1</v>
      </c>
      <c r="AC40" s="196" t="b">
        <f>J37&gt;=SUM(J38:J40)</f>
        <v>1</v>
      </c>
      <c r="AD40" s="309" t="b">
        <v>1</v>
      </c>
      <c r="AE40" s="309" t="b">
        <v>1</v>
      </c>
      <c r="AF40" s="309" t="b">
        <v>1</v>
      </c>
      <c r="AG40" s="309" t="b">
        <v>1</v>
      </c>
      <c r="AH40" s="309" t="b">
        <v>1</v>
      </c>
      <c r="AI40" s="196" t="b">
        <f>P37&gt;=SUM(P38:P40)</f>
        <v>1</v>
      </c>
    </row>
    <row r="41" spans="1:35" ht="15.75" x14ac:dyDescent="0.25">
      <c r="A41" s="173" t="s">
        <v>176</v>
      </c>
      <c r="B41" s="91" t="s">
        <v>205</v>
      </c>
      <c r="C41" s="94" t="s">
        <v>177</v>
      </c>
      <c r="D41" s="137">
        <v>37</v>
      </c>
      <c r="E41" s="138">
        <v>64</v>
      </c>
      <c r="F41" s="138">
        <v>52</v>
      </c>
      <c r="G41" s="44">
        <f t="shared" si="4"/>
        <v>153</v>
      </c>
      <c r="H41" s="145">
        <v>51</v>
      </c>
      <c r="I41" s="138">
        <v>124</v>
      </c>
      <c r="J41" s="138">
        <v>150</v>
      </c>
      <c r="K41" s="36">
        <f t="shared" si="0"/>
        <v>325</v>
      </c>
      <c r="L41" s="38">
        <f t="shared" si="1"/>
        <v>88</v>
      </c>
      <c r="M41" s="39">
        <f t="shared" si="1"/>
        <v>188</v>
      </c>
      <c r="N41" s="39">
        <f t="shared" si="1"/>
        <v>202</v>
      </c>
      <c r="O41" s="40">
        <f t="shared" si="2"/>
        <v>478</v>
      </c>
      <c r="P41" s="151">
        <v>41</v>
      </c>
      <c r="Q41" s="371" t="str">
        <f>IF(V42&gt;0,"стр.5 &lt; стр.5.1 по графе "&amp;V42,"OK")</f>
        <v>OK</v>
      </c>
      <c r="R41" s="372"/>
      <c r="S41" s="372"/>
      <c r="T41" s="372"/>
      <c r="U41" s="373"/>
      <c r="V41" t="s">
        <v>425</v>
      </c>
      <c r="W41" s="194" t="s">
        <v>442</v>
      </c>
      <c r="X41" s="194"/>
      <c r="Y41" s="194"/>
      <c r="Z41" s="194"/>
      <c r="AA41" s="194"/>
    </row>
    <row r="42" spans="1:35" ht="66" customHeight="1" thickBot="1" x14ac:dyDescent="0.3">
      <c r="A42" s="298" t="s">
        <v>207</v>
      </c>
      <c r="B42" s="90" t="s">
        <v>237</v>
      </c>
      <c r="C42" s="56" t="s">
        <v>208</v>
      </c>
      <c r="D42" s="139"/>
      <c r="E42" s="140"/>
      <c r="F42" s="140"/>
      <c r="G42" s="42">
        <f t="shared" si="4"/>
        <v>0</v>
      </c>
      <c r="H42" s="146"/>
      <c r="I42" s="140"/>
      <c r="J42" s="140"/>
      <c r="K42" s="35">
        <f t="shared" si="0"/>
        <v>0</v>
      </c>
      <c r="L42" s="41">
        <f t="shared" si="1"/>
        <v>0</v>
      </c>
      <c r="M42" s="23">
        <f t="shared" si="1"/>
        <v>0</v>
      </c>
      <c r="N42" s="23">
        <f t="shared" si="1"/>
        <v>0</v>
      </c>
      <c r="O42" s="42">
        <f t="shared" si="2"/>
        <v>0</v>
      </c>
      <c r="P42" s="150"/>
      <c r="V42" s="195">
        <f>IF(ISERROR(MATCH(FALSE,W42:AI42,0)+3),0,MATCH(FALSE,W42:AI42,0)+3)</f>
        <v>0</v>
      </c>
      <c r="W42" s="196" t="b">
        <f>D41&gt;=D42</f>
        <v>1</v>
      </c>
      <c r="X42" s="196" t="b">
        <f>E41&gt;=E42</f>
        <v>1</v>
      </c>
      <c r="Y42" s="196" t="b">
        <f>F41&gt;=F42</f>
        <v>1</v>
      </c>
      <c r="Z42" s="309" t="b">
        <v>1</v>
      </c>
      <c r="AA42" s="196" t="b">
        <f>H41&gt;=H42</f>
        <v>1</v>
      </c>
      <c r="AB42" s="196" t="b">
        <f>I41&gt;=I42</f>
        <v>1</v>
      </c>
      <c r="AC42" s="196" t="b">
        <f>J41&gt;=J42</f>
        <v>1</v>
      </c>
      <c r="AD42" s="309" t="b">
        <v>1</v>
      </c>
      <c r="AE42" s="309" t="b">
        <v>1</v>
      </c>
      <c r="AF42" s="309" t="b">
        <v>1</v>
      </c>
      <c r="AG42" s="309" t="b">
        <v>1</v>
      </c>
      <c r="AH42" s="309" t="b">
        <v>1</v>
      </c>
      <c r="AI42" s="196" t="b">
        <f>P41&gt;=P42</f>
        <v>1</v>
      </c>
    </row>
    <row r="43" spans="1:35" ht="30" x14ac:dyDescent="0.25">
      <c r="A43" s="173" t="s">
        <v>209</v>
      </c>
      <c r="B43" s="91" t="s">
        <v>238</v>
      </c>
      <c r="C43" s="94" t="s">
        <v>210</v>
      </c>
      <c r="D43" s="137">
        <v>1</v>
      </c>
      <c r="E43" s="138">
        <v>3</v>
      </c>
      <c r="F43" s="138">
        <v>2</v>
      </c>
      <c r="G43" s="44">
        <f t="shared" si="4"/>
        <v>6</v>
      </c>
      <c r="H43" s="145"/>
      <c r="I43" s="138">
        <v>2</v>
      </c>
      <c r="J43" s="138">
        <v>4</v>
      </c>
      <c r="K43" s="36">
        <f t="shared" si="0"/>
        <v>6</v>
      </c>
      <c r="L43" s="38">
        <f t="shared" si="1"/>
        <v>1</v>
      </c>
      <c r="M43" s="39">
        <f t="shared" si="1"/>
        <v>5</v>
      </c>
      <c r="N43" s="39">
        <f t="shared" si="1"/>
        <v>6</v>
      </c>
      <c r="O43" s="40">
        <f t="shared" si="2"/>
        <v>12</v>
      </c>
      <c r="P43" s="151">
        <v>1</v>
      </c>
      <c r="Q43" s="371" t="str">
        <f>IF(V44&gt;0,"стр.6 &lt; суммы стр.6.1 - 6.3 по графе "&amp;V44,"OK")</f>
        <v>OK</v>
      </c>
      <c r="R43" s="372"/>
      <c r="S43" s="372"/>
      <c r="T43" s="372"/>
      <c r="U43" s="373"/>
      <c r="V43" t="s">
        <v>425</v>
      </c>
      <c r="W43" s="194" t="s">
        <v>443</v>
      </c>
      <c r="X43" s="194"/>
      <c r="Y43" s="194"/>
      <c r="Z43" s="194"/>
      <c r="AA43" s="194"/>
    </row>
    <row r="44" spans="1:35" ht="30" x14ac:dyDescent="0.25">
      <c r="A44" s="176" t="s">
        <v>211</v>
      </c>
      <c r="B44" s="88" t="s">
        <v>239</v>
      </c>
      <c r="C44" s="69" t="s">
        <v>212</v>
      </c>
      <c r="D44" s="141"/>
      <c r="E44" s="142"/>
      <c r="F44" s="142">
        <v>1</v>
      </c>
      <c r="G44" s="46">
        <f t="shared" si="4"/>
        <v>1</v>
      </c>
      <c r="H44" s="147"/>
      <c r="I44" s="142"/>
      <c r="J44" s="142">
        <v>1</v>
      </c>
      <c r="K44" s="37">
        <f t="shared" si="0"/>
        <v>1</v>
      </c>
      <c r="L44" s="45">
        <f t="shared" si="1"/>
        <v>0</v>
      </c>
      <c r="M44" s="20">
        <f t="shared" si="1"/>
        <v>0</v>
      </c>
      <c r="N44" s="20">
        <f t="shared" si="1"/>
        <v>2</v>
      </c>
      <c r="O44" s="46">
        <f t="shared" si="2"/>
        <v>2</v>
      </c>
      <c r="P44" s="152"/>
      <c r="V44" s="195">
        <f>IF(ISERROR(MATCH(FALSE,W44:AI44,0)+3),0,MATCH(FALSE,W44:AI44,0)+3)</f>
        <v>0</v>
      </c>
      <c r="W44" s="196" t="b">
        <f>D43&gt;=SUM(D44:D46)</f>
        <v>1</v>
      </c>
      <c r="X44" s="196" t="b">
        <f>E43&gt;=SUM(E44:E46)</f>
        <v>1</v>
      </c>
      <c r="Y44" s="196" t="b">
        <f>F43&gt;=SUM(F44:F46)</f>
        <v>1</v>
      </c>
      <c r="Z44" s="309" t="b">
        <v>1</v>
      </c>
      <c r="AA44" s="196" t="b">
        <f>H43&gt;=SUM(H44:H46)</f>
        <v>1</v>
      </c>
      <c r="AB44" s="196" t="b">
        <f>I43&gt;=SUM(I44:I46)</f>
        <v>1</v>
      </c>
      <c r="AC44" s="196" t="b">
        <f>J43&gt;=SUM(J44:J46)</f>
        <v>1</v>
      </c>
      <c r="AD44" s="309" t="b">
        <v>1</v>
      </c>
      <c r="AE44" s="309" t="b">
        <v>1</v>
      </c>
      <c r="AF44" s="309" t="b">
        <v>1</v>
      </c>
      <c r="AG44" s="309" t="b">
        <v>1</v>
      </c>
      <c r="AH44" s="309" t="b">
        <v>1</v>
      </c>
      <c r="AI44" s="196" t="b">
        <f>P43&gt;=SUM(P44:P46)</f>
        <v>1</v>
      </c>
    </row>
    <row r="45" spans="1:35" ht="15.75" x14ac:dyDescent="0.25">
      <c r="A45" s="176" t="s">
        <v>213</v>
      </c>
      <c r="B45" s="88" t="s">
        <v>240</v>
      </c>
      <c r="C45" s="12" t="s">
        <v>214</v>
      </c>
      <c r="D45" s="141"/>
      <c r="E45" s="142"/>
      <c r="F45" s="142">
        <v>1</v>
      </c>
      <c r="G45" s="46">
        <f t="shared" si="4"/>
        <v>1</v>
      </c>
      <c r="H45" s="147"/>
      <c r="I45" s="142"/>
      <c r="J45" s="142"/>
      <c r="K45" s="37">
        <f t="shared" si="0"/>
        <v>0</v>
      </c>
      <c r="L45" s="45">
        <f t="shared" si="1"/>
        <v>0</v>
      </c>
      <c r="M45" s="20">
        <f t="shared" si="1"/>
        <v>0</v>
      </c>
      <c r="N45" s="20">
        <f t="shared" si="1"/>
        <v>1</v>
      </c>
      <c r="O45" s="46">
        <f t="shared" si="2"/>
        <v>1</v>
      </c>
      <c r="P45" s="152"/>
      <c r="Q45" s="371" t="str">
        <f>IF(V46&gt;0,"стр.7 &lt; суммы стр.7.1 - 7.4.4 по графе "&amp;V46,"OK")</f>
        <v>OK</v>
      </c>
      <c r="R45" s="372"/>
      <c r="S45" s="372"/>
      <c r="T45" s="372"/>
      <c r="U45" s="373"/>
      <c r="V45" t="s">
        <v>425</v>
      </c>
      <c r="W45" s="194" t="s">
        <v>456</v>
      </c>
      <c r="X45" s="194"/>
      <c r="Y45" s="194"/>
      <c r="Z45" s="194"/>
      <c r="AA45" s="194"/>
    </row>
    <row r="46" spans="1:35" ht="19.5" customHeight="1" thickBot="1" x14ac:dyDescent="0.3">
      <c r="A46" s="295" t="s">
        <v>17</v>
      </c>
      <c r="B46" s="90" t="s">
        <v>241</v>
      </c>
      <c r="C46" s="13" t="s">
        <v>215</v>
      </c>
      <c r="D46" s="143"/>
      <c r="E46" s="144"/>
      <c r="F46" s="144"/>
      <c r="G46" s="49">
        <f t="shared" si="4"/>
        <v>0</v>
      </c>
      <c r="H46" s="148"/>
      <c r="I46" s="144"/>
      <c r="J46" s="144"/>
      <c r="K46" s="50">
        <f t="shared" si="0"/>
        <v>0</v>
      </c>
      <c r="L46" s="41">
        <f t="shared" si="1"/>
        <v>0</v>
      </c>
      <c r="M46" s="23">
        <f t="shared" si="1"/>
        <v>0</v>
      </c>
      <c r="N46" s="23">
        <f t="shared" si="1"/>
        <v>0</v>
      </c>
      <c r="O46" s="42">
        <f t="shared" si="2"/>
        <v>0</v>
      </c>
      <c r="P46" s="153"/>
      <c r="V46" s="195">
        <f>IF(ISERROR(MATCH(FALSE,W46:AI46,0)+3),0,MATCH(FALSE,W46:AI46,0)+3)</f>
        <v>0</v>
      </c>
      <c r="W46" s="196" t="b">
        <f>D47&gt;=SUM(D48:D49,D54:D55,D59)</f>
        <v>1</v>
      </c>
      <c r="X46" s="196" t="b">
        <f>E47&gt;=SUM(E48:E49,E54:E55,E59)</f>
        <v>1</v>
      </c>
      <c r="Y46" s="196" t="b">
        <f>F47&gt;=SUM(F48:F49,F54:F55,F59)</f>
        <v>1</v>
      </c>
      <c r="Z46" s="309" t="b">
        <v>1</v>
      </c>
      <c r="AA46" s="196" t="b">
        <f>H47&gt;=SUM(H48:H49,H54:H55,H59)</f>
        <v>1</v>
      </c>
      <c r="AB46" s="196" t="b">
        <f>I47&gt;=SUM(I48:I49,I54:I55,I59)</f>
        <v>1</v>
      </c>
      <c r="AC46" s="196" t="b">
        <f>J47&gt;=SUM(J48:J49,J54:J55,J59)</f>
        <v>1</v>
      </c>
      <c r="AD46" s="309" t="b">
        <v>1</v>
      </c>
      <c r="AE46" s="309" t="b">
        <v>1</v>
      </c>
      <c r="AF46" s="309" t="b">
        <v>1</v>
      </c>
      <c r="AG46" s="309" t="b">
        <v>1</v>
      </c>
      <c r="AH46" s="309" t="b">
        <v>1</v>
      </c>
      <c r="AI46" s="196" t="b">
        <f>P47&gt;=SUM(P48:P49,P54:P55,P59)</f>
        <v>1</v>
      </c>
    </row>
    <row r="47" spans="1:35" ht="18" customHeight="1" x14ac:dyDescent="0.25">
      <c r="A47" s="173" t="s">
        <v>216</v>
      </c>
      <c r="B47" s="91" t="s">
        <v>242</v>
      </c>
      <c r="C47" s="277" t="s">
        <v>217</v>
      </c>
      <c r="D47" s="282">
        <v>21</v>
      </c>
      <c r="E47" s="283">
        <v>345</v>
      </c>
      <c r="F47" s="283">
        <v>611</v>
      </c>
      <c r="G47" s="39">
        <f t="shared" si="4"/>
        <v>977</v>
      </c>
      <c r="H47" s="283">
        <v>6</v>
      </c>
      <c r="I47" s="283">
        <v>472</v>
      </c>
      <c r="J47" s="283">
        <v>1094</v>
      </c>
      <c r="K47" s="40">
        <f t="shared" si="0"/>
        <v>1572</v>
      </c>
      <c r="L47" s="279">
        <f t="shared" si="1"/>
        <v>27</v>
      </c>
      <c r="M47" s="39">
        <f t="shared" si="1"/>
        <v>817</v>
      </c>
      <c r="N47" s="39">
        <f t="shared" si="1"/>
        <v>1705</v>
      </c>
      <c r="O47" s="286">
        <f t="shared" si="2"/>
        <v>2549</v>
      </c>
      <c r="P47" s="287">
        <v>1307</v>
      </c>
      <c r="Q47" s="372" t="str">
        <f>IF(V48&gt;0,"стр.7.2 &lt; стр.7.2.1 + стр.7.2.3 по графе "&amp;V48,"OK")</f>
        <v>OK</v>
      </c>
      <c r="R47" s="372"/>
      <c r="S47" s="372"/>
      <c r="T47" s="372"/>
      <c r="U47" s="373"/>
      <c r="V47" t="s">
        <v>425</v>
      </c>
      <c r="W47" s="305" t="s">
        <v>482</v>
      </c>
      <c r="X47" s="305"/>
      <c r="Y47" s="305"/>
      <c r="Z47" s="305"/>
      <c r="AA47" s="305"/>
    </row>
    <row r="48" spans="1:35" ht="45" customHeight="1" x14ac:dyDescent="0.25">
      <c r="A48" s="297" t="s">
        <v>218</v>
      </c>
      <c r="B48" s="88" t="s">
        <v>243</v>
      </c>
      <c r="C48" s="278" t="s">
        <v>219</v>
      </c>
      <c r="D48" s="141">
        <v>13</v>
      </c>
      <c r="E48" s="142">
        <v>175</v>
      </c>
      <c r="F48" s="142">
        <v>216</v>
      </c>
      <c r="G48" s="20">
        <f t="shared" si="4"/>
        <v>404</v>
      </c>
      <c r="H48" s="142">
        <v>4</v>
      </c>
      <c r="I48" s="142">
        <v>281</v>
      </c>
      <c r="J48" s="142">
        <v>418</v>
      </c>
      <c r="K48" s="46">
        <f t="shared" si="0"/>
        <v>703</v>
      </c>
      <c r="L48" s="280">
        <f t="shared" si="1"/>
        <v>17</v>
      </c>
      <c r="M48" s="20">
        <f t="shared" si="1"/>
        <v>456</v>
      </c>
      <c r="N48" s="20">
        <f t="shared" si="1"/>
        <v>634</v>
      </c>
      <c r="O48" s="37">
        <f t="shared" si="2"/>
        <v>1107</v>
      </c>
      <c r="P48" s="273">
        <v>959</v>
      </c>
      <c r="V48" s="195">
        <f>IF(ISERROR(MATCH(FALSE,W48:AI48,0)+3),0,MATCH(FALSE,W48:AI48,0)+3)</f>
        <v>0</v>
      </c>
      <c r="W48" s="196" t="b">
        <f>D49&gt;=SUM(D50,D52)</f>
        <v>1</v>
      </c>
      <c r="X48" s="196" t="b">
        <f t="shared" ref="X48:AI48" si="10">E49&gt;=SUM(E50,E52)</f>
        <v>1</v>
      </c>
      <c r="Y48" s="196" t="b">
        <f t="shared" si="10"/>
        <v>1</v>
      </c>
      <c r="Z48" s="309" t="b">
        <v>1</v>
      </c>
      <c r="AA48" s="196" t="b">
        <f t="shared" si="10"/>
        <v>1</v>
      </c>
      <c r="AB48" s="196" t="b">
        <f t="shared" si="10"/>
        <v>1</v>
      </c>
      <c r="AC48" s="196" t="b">
        <f t="shared" si="10"/>
        <v>1</v>
      </c>
      <c r="AD48" s="309" t="b">
        <v>1</v>
      </c>
      <c r="AE48" s="309" t="b">
        <v>1</v>
      </c>
      <c r="AF48" s="309" t="b">
        <v>1</v>
      </c>
      <c r="AG48" s="309" t="b">
        <v>1</v>
      </c>
      <c r="AH48" s="309" t="b">
        <v>1</v>
      </c>
      <c r="AI48" s="196" t="b">
        <f t="shared" si="10"/>
        <v>1</v>
      </c>
    </row>
    <row r="49" spans="1:90" ht="15.75" x14ac:dyDescent="0.25">
      <c r="A49" s="176" t="s">
        <v>220</v>
      </c>
      <c r="B49" s="88" t="s">
        <v>244</v>
      </c>
      <c r="C49" s="61" t="s">
        <v>221</v>
      </c>
      <c r="D49" s="311">
        <f>SUM(D50,D52)</f>
        <v>1</v>
      </c>
      <c r="E49" s="312">
        <f>SUM(E50,E52)</f>
        <v>78</v>
      </c>
      <c r="F49" s="312">
        <f>SUM(F50,F52)</f>
        <v>202</v>
      </c>
      <c r="G49" s="20">
        <f t="shared" si="4"/>
        <v>281</v>
      </c>
      <c r="H49" s="312">
        <f>SUM(H50,H52)</f>
        <v>1</v>
      </c>
      <c r="I49" s="312">
        <f>SUM(I50,I52)</f>
        <v>36</v>
      </c>
      <c r="J49" s="312">
        <f>SUM(J50,J52)</f>
        <v>280</v>
      </c>
      <c r="K49" s="46">
        <f t="shared" si="0"/>
        <v>317</v>
      </c>
      <c r="L49" s="280">
        <f t="shared" si="1"/>
        <v>2</v>
      </c>
      <c r="M49" s="20">
        <f t="shared" si="1"/>
        <v>114</v>
      </c>
      <c r="N49" s="20">
        <f t="shared" si="1"/>
        <v>482</v>
      </c>
      <c r="O49" s="37">
        <f t="shared" si="2"/>
        <v>598</v>
      </c>
      <c r="P49" s="310">
        <f>SUM(P50,P52)</f>
        <v>216</v>
      </c>
      <c r="Q49" s="372" t="str">
        <f>IF(V50&gt;0,"стр.7.4 &lt; стр.7.4.1 + стр.7.4.2 по графе "&amp;V50,"OK")</f>
        <v>OK</v>
      </c>
      <c r="R49" s="372"/>
      <c r="S49" s="372"/>
      <c r="T49" s="372"/>
      <c r="U49" s="373"/>
      <c r="V49" t="s">
        <v>425</v>
      </c>
      <c r="W49" s="305" t="s">
        <v>483</v>
      </c>
      <c r="X49" s="305"/>
      <c r="Y49" s="305"/>
      <c r="Z49" s="305"/>
      <c r="AA49" s="305"/>
      <c r="AB49" s="304"/>
    </row>
    <row r="50" spans="1:90" ht="30" x14ac:dyDescent="0.25">
      <c r="A50" s="176" t="s">
        <v>222</v>
      </c>
      <c r="B50" s="88" t="s">
        <v>245</v>
      </c>
      <c r="C50" s="61" t="s">
        <v>223</v>
      </c>
      <c r="D50" s="141"/>
      <c r="E50" s="142">
        <v>18</v>
      </c>
      <c r="F50" s="142">
        <v>34</v>
      </c>
      <c r="G50" s="20">
        <f t="shared" si="4"/>
        <v>52</v>
      </c>
      <c r="H50" s="142"/>
      <c r="I50" s="142">
        <v>4</v>
      </c>
      <c r="J50" s="142">
        <v>14</v>
      </c>
      <c r="K50" s="46">
        <f t="shared" si="0"/>
        <v>18</v>
      </c>
      <c r="L50" s="280">
        <f t="shared" si="1"/>
        <v>0</v>
      </c>
      <c r="M50" s="20">
        <f t="shared" si="1"/>
        <v>22</v>
      </c>
      <c r="N50" s="20">
        <f t="shared" si="1"/>
        <v>48</v>
      </c>
      <c r="O50" s="37">
        <f t="shared" si="2"/>
        <v>70</v>
      </c>
      <c r="P50" s="273">
        <v>23</v>
      </c>
      <c r="V50" s="195">
        <f>IF(ISERROR(MATCH(FALSE,W50:AI50,0)+3),0,MATCH(FALSE,W50:AI50,0)+3)</f>
        <v>0</v>
      </c>
      <c r="W50" s="196" t="b">
        <f>D55&gt;=SUM(D56:D57)</f>
        <v>1</v>
      </c>
      <c r="X50" s="196" t="b">
        <f t="shared" ref="X50:AI50" si="11">E55&gt;=SUM(E56:E57)</f>
        <v>1</v>
      </c>
      <c r="Y50" s="196" t="b">
        <f t="shared" si="11"/>
        <v>1</v>
      </c>
      <c r="Z50" s="309" t="b">
        <v>1</v>
      </c>
      <c r="AA50" s="196" t="b">
        <f t="shared" si="11"/>
        <v>1</v>
      </c>
      <c r="AB50" s="196" t="b">
        <f t="shared" si="11"/>
        <v>1</v>
      </c>
      <c r="AC50" s="196" t="b">
        <f t="shared" si="11"/>
        <v>1</v>
      </c>
      <c r="AD50" s="309" t="b">
        <v>1</v>
      </c>
      <c r="AE50" s="309" t="b">
        <v>1</v>
      </c>
      <c r="AF50" s="309" t="b">
        <v>1</v>
      </c>
      <c r="AG50" s="309" t="b">
        <v>1</v>
      </c>
      <c r="AH50" s="309" t="b">
        <v>1</v>
      </c>
      <c r="AI50" s="196" t="b">
        <f t="shared" si="11"/>
        <v>1</v>
      </c>
    </row>
    <row r="51" spans="1:90" ht="30" x14ac:dyDescent="0.25">
      <c r="A51" s="176" t="s">
        <v>224</v>
      </c>
      <c r="B51" s="88" t="s">
        <v>246</v>
      </c>
      <c r="C51" s="61" t="s">
        <v>225</v>
      </c>
      <c r="D51" s="141"/>
      <c r="E51" s="142"/>
      <c r="F51" s="142"/>
      <c r="G51" s="20">
        <f t="shared" si="4"/>
        <v>0</v>
      </c>
      <c r="H51" s="142"/>
      <c r="I51" s="142"/>
      <c r="J51" s="142"/>
      <c r="K51" s="46">
        <f t="shared" si="0"/>
        <v>0</v>
      </c>
      <c r="L51" s="280">
        <f t="shared" si="1"/>
        <v>0</v>
      </c>
      <c r="M51" s="20">
        <f t="shared" si="1"/>
        <v>0</v>
      </c>
      <c r="N51" s="20">
        <f t="shared" si="1"/>
        <v>0</v>
      </c>
      <c r="O51" s="37">
        <f t="shared" si="2"/>
        <v>0</v>
      </c>
      <c r="P51" s="273"/>
      <c r="Q51" s="372" t="str">
        <f>IF(V52&gt;0,"стр.8 &lt; суммы стр.8.1 - 8.3 по графе "&amp;V52,"OK")</f>
        <v>OK</v>
      </c>
      <c r="R51" s="372"/>
      <c r="S51" s="372"/>
      <c r="T51" s="372"/>
      <c r="U51" s="373"/>
      <c r="V51" t="s">
        <v>425</v>
      </c>
      <c r="W51" s="194" t="s">
        <v>444</v>
      </c>
      <c r="X51" s="194"/>
      <c r="Y51" s="194"/>
      <c r="Z51" s="194"/>
      <c r="AA51" s="194"/>
    </row>
    <row r="52" spans="1:90" ht="31.5" customHeight="1" x14ac:dyDescent="0.25">
      <c r="A52" s="297" t="s">
        <v>226</v>
      </c>
      <c r="B52" s="88" t="s">
        <v>247</v>
      </c>
      <c r="C52" s="61" t="s">
        <v>227</v>
      </c>
      <c r="D52" s="141">
        <v>1</v>
      </c>
      <c r="E52" s="142">
        <v>60</v>
      </c>
      <c r="F52" s="142">
        <v>168</v>
      </c>
      <c r="G52" s="20">
        <f t="shared" si="4"/>
        <v>229</v>
      </c>
      <c r="H52" s="142">
        <v>1</v>
      </c>
      <c r="I52" s="142">
        <v>32</v>
      </c>
      <c r="J52" s="142">
        <v>266</v>
      </c>
      <c r="K52" s="46">
        <f t="shared" si="0"/>
        <v>299</v>
      </c>
      <c r="L52" s="280">
        <f t="shared" si="1"/>
        <v>2</v>
      </c>
      <c r="M52" s="20">
        <f t="shared" si="1"/>
        <v>92</v>
      </c>
      <c r="N52" s="20">
        <f t="shared" si="1"/>
        <v>434</v>
      </c>
      <c r="O52" s="37">
        <f t="shared" si="2"/>
        <v>528</v>
      </c>
      <c r="P52" s="273">
        <v>193</v>
      </c>
      <c r="V52" s="195">
        <f>IF(ISERROR(MATCH(FALSE,W52:AI52,0)+3),0,MATCH(FALSE,W52:AI52,0)+3)</f>
        <v>0</v>
      </c>
      <c r="W52" s="196" t="b">
        <f>D60&gt;=SUM(D61:D63)</f>
        <v>1</v>
      </c>
      <c r="X52" s="196" t="b">
        <f>E60&gt;=SUM(E61:E63)</f>
        <v>1</v>
      </c>
      <c r="Y52" s="196" t="b">
        <f>F60&gt;=SUM(F61:F63)</f>
        <v>1</v>
      </c>
      <c r="Z52" s="309" t="b">
        <v>1</v>
      </c>
      <c r="AA52" s="196" t="b">
        <f>H60&gt;=SUM(H61:H63)</f>
        <v>1</v>
      </c>
      <c r="AB52" s="196" t="b">
        <f>I60&gt;=SUM(I61:I63)</f>
        <v>1</v>
      </c>
      <c r="AC52" s="196" t="b">
        <f>J60&gt;=SUM(J61:J63)</f>
        <v>1</v>
      </c>
      <c r="AD52" s="309" t="b">
        <v>1</v>
      </c>
      <c r="AE52" s="309" t="b">
        <v>1</v>
      </c>
      <c r="AF52" s="309" t="b">
        <v>1</v>
      </c>
      <c r="AG52" s="309" t="b">
        <v>1</v>
      </c>
      <c r="AH52" s="309" t="b">
        <v>1</v>
      </c>
      <c r="AI52" s="196" t="b">
        <f>P60&gt;=SUM(P61:P63)</f>
        <v>1</v>
      </c>
    </row>
    <row r="53" spans="1:90" ht="30" x14ac:dyDescent="0.25">
      <c r="A53" s="176" t="s">
        <v>253</v>
      </c>
      <c r="B53" s="88" t="s">
        <v>248</v>
      </c>
      <c r="C53" s="61" t="s">
        <v>228</v>
      </c>
      <c r="D53" s="141"/>
      <c r="E53" s="142">
        <v>14</v>
      </c>
      <c r="F53" s="142">
        <v>19</v>
      </c>
      <c r="G53" s="20">
        <f t="shared" si="4"/>
        <v>33</v>
      </c>
      <c r="H53" s="142"/>
      <c r="I53" s="142">
        <v>1</v>
      </c>
      <c r="J53" s="142">
        <v>27</v>
      </c>
      <c r="K53" s="46">
        <f t="shared" si="0"/>
        <v>28</v>
      </c>
      <c r="L53" s="280">
        <f t="shared" si="1"/>
        <v>0</v>
      </c>
      <c r="M53" s="20">
        <f t="shared" si="1"/>
        <v>15</v>
      </c>
      <c r="N53" s="20">
        <f t="shared" si="1"/>
        <v>46</v>
      </c>
      <c r="O53" s="37">
        <f t="shared" si="2"/>
        <v>61</v>
      </c>
      <c r="P53" s="273">
        <v>21</v>
      </c>
      <c r="Q53" s="372" t="str">
        <f>IF(V54&gt;0,"стр.9 &lt; суммы стр.9.1 - 9.4 по графе "&amp;V54,"OK")</f>
        <v>OK</v>
      </c>
      <c r="R53" s="372"/>
      <c r="S53" s="372"/>
      <c r="T53" s="372"/>
      <c r="U53" s="373"/>
      <c r="V53" t="s">
        <v>425</v>
      </c>
      <c r="W53" s="194" t="s">
        <v>445</v>
      </c>
      <c r="X53" s="194"/>
      <c r="Y53" s="194"/>
      <c r="Z53" s="194"/>
      <c r="AA53" s="194"/>
    </row>
    <row r="54" spans="1:90" ht="15.75" x14ac:dyDescent="0.25">
      <c r="A54" s="176" t="s">
        <v>229</v>
      </c>
      <c r="B54" s="88" t="s">
        <v>249</v>
      </c>
      <c r="C54" s="61" t="s">
        <v>230</v>
      </c>
      <c r="D54" s="141">
        <v>4</v>
      </c>
      <c r="E54" s="142">
        <v>22</v>
      </c>
      <c r="F54" s="142">
        <v>57</v>
      </c>
      <c r="G54" s="20">
        <f t="shared" si="4"/>
        <v>83</v>
      </c>
      <c r="H54" s="142">
        <v>1</v>
      </c>
      <c r="I54" s="142">
        <v>25</v>
      </c>
      <c r="J54" s="142">
        <v>140</v>
      </c>
      <c r="K54" s="46">
        <f t="shared" si="0"/>
        <v>166</v>
      </c>
      <c r="L54" s="280">
        <f t="shared" si="1"/>
        <v>5</v>
      </c>
      <c r="M54" s="20">
        <f t="shared" si="1"/>
        <v>47</v>
      </c>
      <c r="N54" s="20">
        <f t="shared" si="1"/>
        <v>197</v>
      </c>
      <c r="O54" s="37">
        <f t="shared" si="2"/>
        <v>249</v>
      </c>
      <c r="P54" s="273">
        <v>33</v>
      </c>
      <c r="V54" s="195">
        <f>IF(ISERROR(MATCH(FALSE,W54:AI54,0)+3),0,MATCH(FALSE,W54:AI54,0)+3)</f>
        <v>0</v>
      </c>
      <c r="W54" s="196" t="b">
        <f>D64&gt;=SUM(D65:D68)</f>
        <v>1</v>
      </c>
      <c r="X54" s="196" t="b">
        <f>E64&gt;=SUM(E65:E68)</f>
        <v>1</v>
      </c>
      <c r="Y54" s="196" t="b">
        <f>F64&gt;=SUM(F65:F68)</f>
        <v>1</v>
      </c>
      <c r="Z54" s="309" t="b">
        <v>1</v>
      </c>
      <c r="AA54" s="196" t="b">
        <f>H64&gt;=SUM(H65:H68)</f>
        <v>1</v>
      </c>
      <c r="AB54" s="196" t="b">
        <f>I64&gt;=SUM(I65:I68)</f>
        <v>1</v>
      </c>
      <c r="AC54" s="196" t="b">
        <f>J64&gt;=SUM(J65:J68)</f>
        <v>1</v>
      </c>
      <c r="AD54" s="309" t="b">
        <v>1</v>
      </c>
      <c r="AE54" s="309" t="b">
        <v>1</v>
      </c>
      <c r="AF54" s="309" t="b">
        <v>1</v>
      </c>
      <c r="AG54" s="309" t="b">
        <v>1</v>
      </c>
      <c r="AH54" s="309" t="b">
        <v>1</v>
      </c>
      <c r="AI54" s="196" t="b">
        <f>P64&gt;=SUM(P65:P68)</f>
        <v>1</v>
      </c>
    </row>
    <row r="55" spans="1:90" ht="15.75" x14ac:dyDescent="0.25">
      <c r="A55" s="176" t="s">
        <v>231</v>
      </c>
      <c r="B55" s="88" t="s">
        <v>250</v>
      </c>
      <c r="C55" s="61" t="s">
        <v>232</v>
      </c>
      <c r="D55" s="311">
        <f>SUM(D56:D57)</f>
        <v>2</v>
      </c>
      <c r="E55" s="312">
        <f>SUM(E56:E57)</f>
        <v>69</v>
      </c>
      <c r="F55" s="312">
        <f>SUM(F56:F57)</f>
        <v>128</v>
      </c>
      <c r="G55" s="20">
        <f t="shared" si="4"/>
        <v>199</v>
      </c>
      <c r="H55" s="312">
        <f>SUM(H56:H57)</f>
        <v>0</v>
      </c>
      <c r="I55" s="312">
        <f>SUM(I56:I57)</f>
        <v>128</v>
      </c>
      <c r="J55" s="312">
        <f>SUM(J56:J57)</f>
        <v>252</v>
      </c>
      <c r="K55" s="46">
        <f t="shared" si="0"/>
        <v>380</v>
      </c>
      <c r="L55" s="280">
        <f t="shared" si="1"/>
        <v>2</v>
      </c>
      <c r="M55" s="20">
        <f t="shared" si="1"/>
        <v>197</v>
      </c>
      <c r="N55" s="20">
        <f t="shared" si="1"/>
        <v>380</v>
      </c>
      <c r="O55" s="37">
        <f t="shared" si="2"/>
        <v>579</v>
      </c>
      <c r="P55" s="310">
        <f>SUM(P56:P57)</f>
        <v>97</v>
      </c>
      <c r="Q55" s="372" t="str">
        <f>IF(V56&gt;0,"стр.10 &lt; суммы стр.10.1 - 10.3 по графе "&amp;V56,"OK")</f>
        <v>OK</v>
      </c>
      <c r="R55" s="372"/>
      <c r="S55" s="372"/>
      <c r="T55" s="372"/>
      <c r="U55" s="373"/>
      <c r="V55" t="s">
        <v>425</v>
      </c>
      <c r="W55" s="194" t="s">
        <v>446</v>
      </c>
      <c r="X55" s="194"/>
      <c r="Y55" s="194"/>
      <c r="Z55" s="194"/>
      <c r="AA55" s="194"/>
    </row>
    <row r="56" spans="1:90" ht="90" customHeight="1" x14ac:dyDescent="0.25">
      <c r="A56" s="297" t="s">
        <v>233</v>
      </c>
      <c r="B56" s="87" t="s">
        <v>251</v>
      </c>
      <c r="C56" s="278" t="s">
        <v>234</v>
      </c>
      <c r="D56" s="141"/>
      <c r="E56" s="142"/>
      <c r="F56" s="142"/>
      <c r="G56" s="20">
        <f t="shared" si="4"/>
        <v>0</v>
      </c>
      <c r="H56" s="142"/>
      <c r="I56" s="142"/>
      <c r="J56" s="142"/>
      <c r="K56" s="46">
        <f t="shared" si="0"/>
        <v>0</v>
      </c>
      <c r="L56" s="280">
        <f t="shared" si="1"/>
        <v>0</v>
      </c>
      <c r="M56" s="20">
        <f t="shared" si="1"/>
        <v>0</v>
      </c>
      <c r="N56" s="20">
        <f t="shared" si="1"/>
        <v>0</v>
      </c>
      <c r="O56" s="37">
        <f t="shared" si="2"/>
        <v>0</v>
      </c>
      <c r="P56" s="273"/>
      <c r="V56" s="195">
        <f>IF(ISERROR(MATCH(FALSE,W56:AI56,0)+3),0,MATCH(FALSE,W56:AI56,0)+3)</f>
        <v>0</v>
      </c>
      <c r="W56" s="196" t="b">
        <f>D69&gt;=SUM(D70:D72)</f>
        <v>1</v>
      </c>
      <c r="X56" s="196" t="b">
        <f>E69&gt;=SUM(E70:E72)</f>
        <v>1</v>
      </c>
      <c r="Y56" s="196" t="b">
        <f>F69&gt;=SUM(F70:F72)</f>
        <v>1</v>
      </c>
      <c r="Z56" s="309" t="b">
        <v>1</v>
      </c>
      <c r="AA56" s="196" t="b">
        <f>H69&gt;=SUM(H70:H72)</f>
        <v>1</v>
      </c>
      <c r="AB56" s="196" t="b">
        <f>I69&gt;=SUM(I70:I72)</f>
        <v>1</v>
      </c>
      <c r="AC56" s="196" t="b">
        <f>J69&gt;=SUM(J70:J72)</f>
        <v>1</v>
      </c>
      <c r="AD56" s="309" t="b">
        <v>1</v>
      </c>
      <c r="AE56" s="309" t="b">
        <v>1</v>
      </c>
      <c r="AF56" s="309" t="b">
        <v>1</v>
      </c>
      <c r="AG56" s="309" t="b">
        <v>1</v>
      </c>
      <c r="AH56" s="309" t="b">
        <v>1</v>
      </c>
      <c r="AI56" s="196" t="b">
        <f>P69&gt;=SUM(P70:P72)</f>
        <v>1</v>
      </c>
    </row>
    <row r="57" spans="1:90" ht="30" x14ac:dyDescent="0.25">
      <c r="A57" s="176" t="s">
        <v>235</v>
      </c>
      <c r="B57" s="87" t="s">
        <v>252</v>
      </c>
      <c r="C57" s="278" t="s">
        <v>236</v>
      </c>
      <c r="D57" s="141">
        <v>2</v>
      </c>
      <c r="E57" s="142">
        <v>69</v>
      </c>
      <c r="F57" s="142">
        <v>128</v>
      </c>
      <c r="G57" s="20">
        <f t="shared" si="4"/>
        <v>199</v>
      </c>
      <c r="H57" s="142"/>
      <c r="I57" s="142">
        <v>128</v>
      </c>
      <c r="J57" s="142">
        <v>252</v>
      </c>
      <c r="K57" s="46">
        <f t="shared" si="0"/>
        <v>380</v>
      </c>
      <c r="L57" s="280">
        <f t="shared" si="1"/>
        <v>2</v>
      </c>
      <c r="M57" s="20">
        <f t="shared" si="1"/>
        <v>197</v>
      </c>
      <c r="N57" s="20">
        <f t="shared" si="1"/>
        <v>380</v>
      </c>
      <c r="O57" s="37">
        <f t="shared" si="2"/>
        <v>579</v>
      </c>
      <c r="P57" s="273">
        <v>97</v>
      </c>
      <c r="Q57" s="369" t="str">
        <f>IF(W58&gt;0,"гр.16 &gt; гр.15 по строке "&amp;V58,"ОК")</f>
        <v>ОК</v>
      </c>
      <c r="R57" s="369"/>
      <c r="S57" s="369"/>
      <c r="T57" s="369"/>
      <c r="U57" s="370"/>
      <c r="W57" s="306" t="s">
        <v>481</v>
      </c>
      <c r="X57" s="306"/>
      <c r="Y57" s="306"/>
      <c r="Z57" s="306"/>
      <c r="AA57" s="307"/>
    </row>
    <row r="58" spans="1:90" ht="158.25" customHeight="1" x14ac:dyDescent="0.25">
      <c r="A58" s="299" t="s">
        <v>284</v>
      </c>
      <c r="B58" s="92" t="s">
        <v>285</v>
      </c>
      <c r="C58" s="278" t="s">
        <v>254</v>
      </c>
      <c r="D58" s="284" t="s">
        <v>458</v>
      </c>
      <c r="E58" s="285" t="s">
        <v>458</v>
      </c>
      <c r="F58" s="285" t="s">
        <v>458</v>
      </c>
      <c r="G58" s="20">
        <f>SUM(D58:F58)</f>
        <v>0</v>
      </c>
      <c r="H58" s="285" t="s">
        <v>458</v>
      </c>
      <c r="I58" s="285" t="s">
        <v>458</v>
      </c>
      <c r="J58" s="285" t="s">
        <v>458</v>
      </c>
      <c r="K58" s="46">
        <f>SUM(H58:J58)</f>
        <v>0</v>
      </c>
      <c r="L58" s="280">
        <f>SUM(D58,H58)</f>
        <v>0</v>
      </c>
      <c r="M58" s="280">
        <f>SUM(E58,I58)</f>
        <v>0</v>
      </c>
      <c r="N58" s="280">
        <f>SUM(F58,J58)</f>
        <v>0</v>
      </c>
      <c r="O58" s="37">
        <f>SUM(L58:N58)</f>
        <v>0</v>
      </c>
      <c r="P58" s="288" t="s">
        <v>458</v>
      </c>
      <c r="V58" s="308" t="str">
        <f>IF(W58&gt;0,INDEX($B$7:$B$73,W58,1),CHAR(151))</f>
        <v>—</v>
      </c>
      <c r="W58" s="195">
        <f>IF(ISERROR(MATCH(FALSE,X58:CL58,0)),0,MATCH(FALSE,X58:CL58,0))</f>
        <v>0</v>
      </c>
      <c r="X58" t="b">
        <f>$P7&lt;=$O7</f>
        <v>1</v>
      </c>
      <c r="Y58" t="b">
        <f>$P8&lt;=$O8</f>
        <v>1</v>
      </c>
      <c r="Z58" t="b">
        <f>$P9&lt;=$O9</f>
        <v>1</v>
      </c>
      <c r="AA58" t="b">
        <f>$P10&lt;=$O10</f>
        <v>1</v>
      </c>
      <c r="AB58" t="b">
        <f>$P11&lt;=$O11</f>
        <v>1</v>
      </c>
      <c r="AC58" t="b">
        <f>$P12&lt;=$O12</f>
        <v>1</v>
      </c>
      <c r="AD58" t="b">
        <f>$P13&lt;=$O13</f>
        <v>1</v>
      </c>
      <c r="AE58" t="b">
        <f>$P14&lt;=$O14</f>
        <v>1</v>
      </c>
      <c r="AF58" t="b">
        <f>$P15&lt;=$O15</f>
        <v>1</v>
      </c>
      <c r="AG58" t="b">
        <f>$P16&lt;=$O16</f>
        <v>1</v>
      </c>
      <c r="AH58" t="b">
        <f>$P17&lt;=$O17</f>
        <v>1</v>
      </c>
      <c r="AI58" t="b">
        <f>$P18&lt;=$O18</f>
        <v>1</v>
      </c>
      <c r="AJ58" t="b">
        <f>$P19&lt;=$O19</f>
        <v>1</v>
      </c>
      <c r="AK58" t="b">
        <f>$P20&lt;=$O20</f>
        <v>1</v>
      </c>
      <c r="AL58" t="b">
        <f>$P21&lt;=$O21</f>
        <v>1</v>
      </c>
      <c r="AM58" t="b">
        <f>$P22&lt;=$O22</f>
        <v>1</v>
      </c>
      <c r="AN58" t="b">
        <f>$P23&lt;=$O23</f>
        <v>1</v>
      </c>
      <c r="AO58" t="b">
        <f>$P24&lt;=$O24</f>
        <v>1</v>
      </c>
      <c r="AP58" t="b">
        <f>$P25&lt;=$O25</f>
        <v>1</v>
      </c>
      <c r="AQ58" t="b">
        <f>$P26&lt;=$O26</f>
        <v>1</v>
      </c>
      <c r="AR58" t="b">
        <f>$P27&lt;=$O27</f>
        <v>1</v>
      </c>
      <c r="AS58" t="b">
        <f>$P28&lt;=$O28</f>
        <v>1</v>
      </c>
      <c r="AT58" t="b">
        <f>$P29&lt;=$O29</f>
        <v>1</v>
      </c>
      <c r="AU58" t="b">
        <f>$P30&lt;=$O30</f>
        <v>1</v>
      </c>
      <c r="AV58" t="b">
        <f>$P31&lt;=$O31</f>
        <v>1</v>
      </c>
      <c r="AW58" t="b">
        <f>$P32&lt;=$O32</f>
        <v>1</v>
      </c>
      <c r="AX58" t="b">
        <f>$P33&lt;=$O33</f>
        <v>1</v>
      </c>
      <c r="AY58" t="b">
        <f>$P34&lt;=$O34</f>
        <v>1</v>
      </c>
      <c r="AZ58" t="b">
        <f>$P35&lt;=$O35</f>
        <v>1</v>
      </c>
      <c r="BA58" t="b">
        <f>$P36&lt;=$O36</f>
        <v>1</v>
      </c>
      <c r="BB58" t="b">
        <f>$P37&lt;=$O37</f>
        <v>1</v>
      </c>
      <c r="BC58" t="b">
        <f>$P38&lt;=$O38</f>
        <v>1</v>
      </c>
      <c r="BD58" t="b">
        <f>$P39&lt;=$O39</f>
        <v>1</v>
      </c>
      <c r="BE58" t="b">
        <f>$P40&lt;=$O40</f>
        <v>1</v>
      </c>
      <c r="BF58" t="b">
        <f>$P41&lt;=$O41</f>
        <v>1</v>
      </c>
      <c r="BG58" t="b">
        <f>$P42&lt;=$O42</f>
        <v>1</v>
      </c>
      <c r="BH58" t="b">
        <f>$P43&lt;=$O43</f>
        <v>1</v>
      </c>
      <c r="BI58" t="b">
        <f>$P44&lt;=$O44</f>
        <v>1</v>
      </c>
      <c r="BJ58" t="b">
        <f>$P45&lt;=$O45</f>
        <v>1</v>
      </c>
      <c r="BK58" t="b">
        <f>$P46&lt;=$O46</f>
        <v>1</v>
      </c>
      <c r="BL58" t="b">
        <f>$P47&lt;=$O47</f>
        <v>1</v>
      </c>
      <c r="BM58" t="b">
        <f>$P48&lt;=$O48</f>
        <v>1</v>
      </c>
      <c r="BN58" t="b">
        <f>$P49&lt;=$O49</f>
        <v>1</v>
      </c>
      <c r="BO58" t="b">
        <f>$P50&lt;=$O50</f>
        <v>1</v>
      </c>
      <c r="BP58" t="b">
        <f>$P51&lt;=$O51</f>
        <v>1</v>
      </c>
      <c r="BQ58" t="b">
        <f>$P52&lt;=$O52</f>
        <v>1</v>
      </c>
      <c r="BR58" t="b">
        <f>$P53&lt;=$O53</f>
        <v>1</v>
      </c>
      <c r="BS58" t="b">
        <f>$P54&lt;=$O54</f>
        <v>1</v>
      </c>
      <c r="BT58" t="b">
        <f>$P55&lt;=$O55</f>
        <v>1</v>
      </c>
      <c r="BU58" t="b">
        <f>$P56&lt;=$O56</f>
        <v>1</v>
      </c>
      <c r="BV58" t="b">
        <f>$P57&lt;=$O57</f>
        <v>1</v>
      </c>
      <c r="BW58" s="309" t="b">
        <v>1</v>
      </c>
      <c r="BX58" t="b">
        <f>$P59&lt;=$O59</f>
        <v>1</v>
      </c>
      <c r="BY58" t="b">
        <f>$P60&lt;=$O60</f>
        <v>1</v>
      </c>
      <c r="BZ58" t="b">
        <f>$P61&lt;=$O61</f>
        <v>1</v>
      </c>
      <c r="CA58" t="b">
        <f>$P62&lt;=$O62</f>
        <v>1</v>
      </c>
      <c r="CB58" t="b">
        <f>$P63&lt;=$O63</f>
        <v>1</v>
      </c>
      <c r="CC58" t="b">
        <f>$P64&lt;=$O64</f>
        <v>1</v>
      </c>
      <c r="CD58" t="b">
        <f>$P65&lt;=$O65</f>
        <v>1</v>
      </c>
      <c r="CE58" t="b">
        <f>$P66&lt;=$O66</f>
        <v>1</v>
      </c>
      <c r="CF58" t="b">
        <f>$P67&lt;=$O67</f>
        <v>1</v>
      </c>
      <c r="CG58" t="b">
        <f>$P68&lt;=$O68</f>
        <v>1</v>
      </c>
      <c r="CH58" t="b">
        <f>$P69&lt;=$O69</f>
        <v>1</v>
      </c>
      <c r="CI58" t="b">
        <f>$P70&lt;=$O70</f>
        <v>1</v>
      </c>
      <c r="CJ58" t="b">
        <f>$P71&lt;=$O71</f>
        <v>1</v>
      </c>
      <c r="CK58" t="b">
        <f>$P72&lt;=$O72</f>
        <v>1</v>
      </c>
      <c r="CL58" t="b">
        <f>$P73&lt;=$O73</f>
        <v>1</v>
      </c>
    </row>
    <row r="59" spans="1:90" ht="16.5" thickBot="1" x14ac:dyDescent="0.3">
      <c r="A59" s="295" t="s">
        <v>332</v>
      </c>
      <c r="B59" s="85" t="s">
        <v>286</v>
      </c>
      <c r="C59" s="62" t="s">
        <v>255</v>
      </c>
      <c r="D59" s="139"/>
      <c r="E59" s="140"/>
      <c r="F59" s="140"/>
      <c r="G59" s="23">
        <f t="shared" si="4"/>
        <v>0</v>
      </c>
      <c r="H59" s="140"/>
      <c r="I59" s="140"/>
      <c r="J59" s="140"/>
      <c r="K59" s="42">
        <f t="shared" si="0"/>
        <v>0</v>
      </c>
      <c r="L59" s="281">
        <f t="shared" si="1"/>
        <v>0</v>
      </c>
      <c r="M59" s="23">
        <f t="shared" si="1"/>
        <v>0</v>
      </c>
      <c r="N59" s="23">
        <f t="shared" si="1"/>
        <v>0</v>
      </c>
      <c r="O59" s="35">
        <f t="shared" si="2"/>
        <v>0</v>
      </c>
      <c r="P59" s="289"/>
    </row>
    <row r="60" spans="1:90" ht="15.75" x14ac:dyDescent="0.25">
      <c r="A60" s="265" t="s">
        <v>256</v>
      </c>
      <c r="B60" s="86" t="s">
        <v>287</v>
      </c>
      <c r="C60" s="93" t="s">
        <v>257</v>
      </c>
      <c r="D60" s="137">
        <v>12</v>
      </c>
      <c r="E60" s="138">
        <v>53</v>
      </c>
      <c r="F60" s="138">
        <v>47</v>
      </c>
      <c r="G60" s="44">
        <f t="shared" si="4"/>
        <v>112</v>
      </c>
      <c r="H60" s="145">
        <v>1</v>
      </c>
      <c r="I60" s="138">
        <v>15</v>
      </c>
      <c r="J60" s="138">
        <v>25</v>
      </c>
      <c r="K60" s="36">
        <f t="shared" si="0"/>
        <v>41</v>
      </c>
      <c r="L60" s="38">
        <f t="shared" si="1"/>
        <v>13</v>
      </c>
      <c r="M60" s="39">
        <f t="shared" si="1"/>
        <v>68</v>
      </c>
      <c r="N60" s="39">
        <f t="shared" si="1"/>
        <v>72</v>
      </c>
      <c r="O60" s="40">
        <f t="shared" si="2"/>
        <v>153</v>
      </c>
      <c r="P60" s="151">
        <v>88</v>
      </c>
    </row>
    <row r="61" spans="1:90" ht="182.25" customHeight="1" x14ac:dyDescent="0.25">
      <c r="A61" s="297" t="s">
        <v>258</v>
      </c>
      <c r="B61" s="87" t="s">
        <v>288</v>
      </c>
      <c r="C61" s="69" t="s">
        <v>259</v>
      </c>
      <c r="D61" s="141"/>
      <c r="E61" s="142"/>
      <c r="F61" s="142"/>
      <c r="G61" s="46">
        <f t="shared" si="4"/>
        <v>0</v>
      </c>
      <c r="H61" s="147"/>
      <c r="I61" s="142"/>
      <c r="J61" s="142"/>
      <c r="K61" s="37">
        <f t="shared" si="0"/>
        <v>0</v>
      </c>
      <c r="L61" s="45">
        <f t="shared" si="1"/>
        <v>0</v>
      </c>
      <c r="M61" s="20">
        <f t="shared" si="1"/>
        <v>0</v>
      </c>
      <c r="N61" s="20">
        <f t="shared" si="1"/>
        <v>0</v>
      </c>
      <c r="O61" s="46">
        <f t="shared" si="2"/>
        <v>0</v>
      </c>
      <c r="P61" s="152"/>
    </row>
    <row r="62" spans="1:90" ht="75.75" customHeight="1" x14ac:dyDescent="0.25">
      <c r="A62" s="297" t="s">
        <v>260</v>
      </c>
      <c r="B62" s="87" t="s">
        <v>289</v>
      </c>
      <c r="C62" s="69" t="s">
        <v>261</v>
      </c>
      <c r="D62" s="141">
        <v>9</v>
      </c>
      <c r="E62" s="142">
        <v>39</v>
      </c>
      <c r="F62" s="142">
        <v>16</v>
      </c>
      <c r="G62" s="46">
        <f t="shared" si="4"/>
        <v>64</v>
      </c>
      <c r="H62" s="147">
        <v>1</v>
      </c>
      <c r="I62" s="142">
        <v>9</v>
      </c>
      <c r="J62" s="142">
        <v>6</v>
      </c>
      <c r="K62" s="37">
        <f t="shared" si="0"/>
        <v>16</v>
      </c>
      <c r="L62" s="45">
        <f t="shared" si="1"/>
        <v>10</v>
      </c>
      <c r="M62" s="20">
        <f t="shared" si="1"/>
        <v>48</v>
      </c>
      <c r="N62" s="20">
        <f t="shared" si="1"/>
        <v>22</v>
      </c>
      <c r="O62" s="46">
        <f t="shared" si="2"/>
        <v>80</v>
      </c>
      <c r="P62" s="152">
        <v>43</v>
      </c>
    </row>
    <row r="63" spans="1:90" ht="60.75" thickBot="1" x14ac:dyDescent="0.3">
      <c r="A63" s="298" t="s">
        <v>262</v>
      </c>
      <c r="B63" s="85" t="s">
        <v>290</v>
      </c>
      <c r="C63" s="56" t="s">
        <v>263</v>
      </c>
      <c r="D63" s="139">
        <v>3</v>
      </c>
      <c r="E63" s="140">
        <v>14</v>
      </c>
      <c r="F63" s="140">
        <v>30</v>
      </c>
      <c r="G63" s="42">
        <f t="shared" si="4"/>
        <v>47</v>
      </c>
      <c r="H63" s="146"/>
      <c r="I63" s="140">
        <v>6</v>
      </c>
      <c r="J63" s="140">
        <v>19</v>
      </c>
      <c r="K63" s="35">
        <f t="shared" si="0"/>
        <v>25</v>
      </c>
      <c r="L63" s="41">
        <f t="shared" si="1"/>
        <v>3</v>
      </c>
      <c r="M63" s="23">
        <f t="shared" si="1"/>
        <v>20</v>
      </c>
      <c r="N63" s="23">
        <f t="shared" si="1"/>
        <v>49</v>
      </c>
      <c r="O63" s="42">
        <f t="shared" si="2"/>
        <v>72</v>
      </c>
      <c r="P63" s="150">
        <v>45</v>
      </c>
    </row>
    <row r="64" spans="1:90" ht="15.75" x14ac:dyDescent="0.25">
      <c r="A64" s="173" t="s">
        <v>264</v>
      </c>
      <c r="B64" s="86" t="s">
        <v>291</v>
      </c>
      <c r="C64" s="93" t="s">
        <v>265</v>
      </c>
      <c r="D64" s="137">
        <v>15</v>
      </c>
      <c r="E64" s="138">
        <v>94</v>
      </c>
      <c r="F64" s="138">
        <v>50</v>
      </c>
      <c r="G64" s="44">
        <f t="shared" si="4"/>
        <v>159</v>
      </c>
      <c r="H64" s="145">
        <v>7</v>
      </c>
      <c r="I64" s="138">
        <v>97</v>
      </c>
      <c r="J64" s="138">
        <v>95</v>
      </c>
      <c r="K64" s="36">
        <f t="shared" si="0"/>
        <v>199</v>
      </c>
      <c r="L64" s="38">
        <f t="shared" si="1"/>
        <v>22</v>
      </c>
      <c r="M64" s="39">
        <f t="shared" si="1"/>
        <v>191</v>
      </c>
      <c r="N64" s="39">
        <f t="shared" si="1"/>
        <v>145</v>
      </c>
      <c r="O64" s="40">
        <f t="shared" si="2"/>
        <v>358</v>
      </c>
      <c r="P64" s="151">
        <v>180</v>
      </c>
    </row>
    <row r="65" spans="1:16" ht="30" x14ac:dyDescent="0.25">
      <c r="A65" s="176" t="s">
        <v>266</v>
      </c>
      <c r="B65" s="87" t="s">
        <v>292</v>
      </c>
      <c r="C65" s="12" t="s">
        <v>267</v>
      </c>
      <c r="D65" s="141">
        <v>6</v>
      </c>
      <c r="E65" s="142">
        <v>36</v>
      </c>
      <c r="F65" s="142">
        <v>15</v>
      </c>
      <c r="G65" s="46">
        <f t="shared" si="4"/>
        <v>57</v>
      </c>
      <c r="H65" s="147"/>
      <c r="I65" s="142">
        <v>10</v>
      </c>
      <c r="J65" s="142">
        <v>12</v>
      </c>
      <c r="K65" s="37">
        <f t="shared" si="0"/>
        <v>22</v>
      </c>
      <c r="L65" s="45">
        <f t="shared" si="1"/>
        <v>6</v>
      </c>
      <c r="M65" s="20">
        <f t="shared" si="1"/>
        <v>46</v>
      </c>
      <c r="N65" s="20">
        <f t="shared" si="1"/>
        <v>27</v>
      </c>
      <c r="O65" s="46">
        <f t="shared" si="2"/>
        <v>79</v>
      </c>
      <c r="P65" s="152">
        <v>70</v>
      </c>
    </row>
    <row r="66" spans="1:16" ht="15.75" x14ac:dyDescent="0.25">
      <c r="A66" s="176" t="s">
        <v>268</v>
      </c>
      <c r="B66" s="87" t="s">
        <v>293</v>
      </c>
      <c r="C66" s="12" t="s">
        <v>269</v>
      </c>
      <c r="D66" s="141">
        <v>9</v>
      </c>
      <c r="E66" s="142">
        <v>25</v>
      </c>
      <c r="F66" s="142">
        <v>10</v>
      </c>
      <c r="G66" s="46">
        <f t="shared" si="4"/>
        <v>44</v>
      </c>
      <c r="H66" s="147">
        <v>6</v>
      </c>
      <c r="I66" s="142">
        <v>33</v>
      </c>
      <c r="J66" s="142">
        <v>25</v>
      </c>
      <c r="K66" s="37">
        <f t="shared" si="0"/>
        <v>64</v>
      </c>
      <c r="L66" s="45">
        <f t="shared" si="1"/>
        <v>15</v>
      </c>
      <c r="M66" s="20">
        <f t="shared" si="1"/>
        <v>58</v>
      </c>
      <c r="N66" s="20">
        <f t="shared" si="1"/>
        <v>35</v>
      </c>
      <c r="O66" s="46">
        <f t="shared" si="2"/>
        <v>108</v>
      </c>
      <c r="P66" s="152">
        <v>61</v>
      </c>
    </row>
    <row r="67" spans="1:16" ht="15.75" x14ac:dyDescent="0.25">
      <c r="A67" s="176" t="s">
        <v>270</v>
      </c>
      <c r="B67" s="87" t="s">
        <v>294</v>
      </c>
      <c r="C67" s="12" t="s">
        <v>271</v>
      </c>
      <c r="D67" s="141"/>
      <c r="E67" s="142"/>
      <c r="F67" s="142"/>
      <c r="G67" s="46">
        <f t="shared" si="4"/>
        <v>0</v>
      </c>
      <c r="H67" s="147"/>
      <c r="I67" s="142"/>
      <c r="J67" s="142"/>
      <c r="K67" s="37">
        <f t="shared" si="0"/>
        <v>0</v>
      </c>
      <c r="L67" s="45">
        <f t="shared" si="1"/>
        <v>0</v>
      </c>
      <c r="M67" s="20">
        <f t="shared" si="1"/>
        <v>0</v>
      </c>
      <c r="N67" s="20">
        <f t="shared" si="1"/>
        <v>0</v>
      </c>
      <c r="O67" s="46">
        <f t="shared" si="2"/>
        <v>0</v>
      </c>
      <c r="P67" s="152"/>
    </row>
    <row r="68" spans="1:16" ht="15.75" x14ac:dyDescent="0.25">
      <c r="A68" s="176" t="s">
        <v>272</v>
      </c>
      <c r="B68" s="87" t="s">
        <v>295</v>
      </c>
      <c r="C68" s="12" t="s">
        <v>273</v>
      </c>
      <c r="D68" s="141"/>
      <c r="E68" s="142"/>
      <c r="F68" s="142"/>
      <c r="G68" s="46">
        <f t="shared" si="4"/>
        <v>0</v>
      </c>
      <c r="H68" s="147">
        <v>1</v>
      </c>
      <c r="I68" s="142">
        <v>1</v>
      </c>
      <c r="J68" s="142">
        <v>1</v>
      </c>
      <c r="K68" s="37">
        <f t="shared" si="0"/>
        <v>3</v>
      </c>
      <c r="L68" s="45">
        <f t="shared" si="1"/>
        <v>1</v>
      </c>
      <c r="M68" s="20">
        <f t="shared" si="1"/>
        <v>1</v>
      </c>
      <c r="N68" s="20">
        <f t="shared" si="1"/>
        <v>1</v>
      </c>
      <c r="O68" s="46">
        <f t="shared" si="2"/>
        <v>3</v>
      </c>
      <c r="P68" s="152">
        <v>1</v>
      </c>
    </row>
    <row r="69" spans="1:16" ht="15.75" x14ac:dyDescent="0.25">
      <c r="A69" s="176" t="s">
        <v>274</v>
      </c>
      <c r="B69" s="87" t="s">
        <v>296</v>
      </c>
      <c r="C69" s="12" t="s">
        <v>275</v>
      </c>
      <c r="D69" s="141">
        <v>3</v>
      </c>
      <c r="E69" s="142">
        <v>18</v>
      </c>
      <c r="F69" s="142">
        <v>14</v>
      </c>
      <c r="G69" s="46">
        <f t="shared" si="4"/>
        <v>35</v>
      </c>
      <c r="H69" s="147">
        <v>31</v>
      </c>
      <c r="I69" s="142">
        <v>81</v>
      </c>
      <c r="J69" s="142">
        <v>31</v>
      </c>
      <c r="K69" s="37">
        <f t="shared" si="0"/>
        <v>143</v>
      </c>
      <c r="L69" s="45">
        <f t="shared" si="1"/>
        <v>34</v>
      </c>
      <c r="M69" s="20">
        <f t="shared" si="1"/>
        <v>99</v>
      </c>
      <c r="N69" s="20">
        <f t="shared" si="1"/>
        <v>45</v>
      </c>
      <c r="O69" s="46">
        <f t="shared" si="2"/>
        <v>178</v>
      </c>
      <c r="P69" s="152">
        <v>43</v>
      </c>
    </row>
    <row r="70" spans="1:16" ht="75.75" customHeight="1" x14ac:dyDescent="0.25">
      <c r="A70" s="176" t="s">
        <v>276</v>
      </c>
      <c r="B70" s="87" t="s">
        <v>297</v>
      </c>
      <c r="C70" s="69" t="s">
        <v>277</v>
      </c>
      <c r="D70" s="141"/>
      <c r="E70" s="142"/>
      <c r="F70" s="142">
        <v>2</v>
      </c>
      <c r="G70" s="46">
        <f t="shared" si="4"/>
        <v>2</v>
      </c>
      <c r="H70" s="262" t="s">
        <v>458</v>
      </c>
      <c r="I70" s="263" t="s">
        <v>458</v>
      </c>
      <c r="J70" s="263" t="s">
        <v>458</v>
      </c>
      <c r="K70" s="37">
        <f>SUM(H70:J70)</f>
        <v>0</v>
      </c>
      <c r="L70" s="45">
        <f>SUM(D70,H70)</f>
        <v>0</v>
      </c>
      <c r="M70" s="20">
        <f>SUM(E70,I70)</f>
        <v>0</v>
      </c>
      <c r="N70" s="20">
        <f>SUM(F70,J70)</f>
        <v>2</v>
      </c>
      <c r="O70" s="46">
        <f t="shared" si="2"/>
        <v>2</v>
      </c>
      <c r="P70" s="152">
        <v>1</v>
      </c>
    </row>
    <row r="71" spans="1:16" ht="30" x14ac:dyDescent="0.25">
      <c r="A71" s="176" t="s">
        <v>278</v>
      </c>
      <c r="B71" s="87" t="s">
        <v>298</v>
      </c>
      <c r="C71" s="69" t="s">
        <v>279</v>
      </c>
      <c r="D71" s="262" t="s">
        <v>458</v>
      </c>
      <c r="E71" s="263" t="s">
        <v>458</v>
      </c>
      <c r="F71" s="263" t="s">
        <v>458</v>
      </c>
      <c r="G71" s="46" t="s">
        <v>458</v>
      </c>
      <c r="H71" s="147"/>
      <c r="I71" s="142"/>
      <c r="J71" s="142"/>
      <c r="K71" s="37">
        <f t="shared" si="0"/>
        <v>0</v>
      </c>
      <c r="L71" s="45">
        <f t="shared" ref="L71:N72" si="12">H71</f>
        <v>0</v>
      </c>
      <c r="M71" s="20">
        <f t="shared" si="12"/>
        <v>0</v>
      </c>
      <c r="N71" s="20">
        <f t="shared" si="12"/>
        <v>0</v>
      </c>
      <c r="O71" s="46">
        <f t="shared" si="2"/>
        <v>0</v>
      </c>
      <c r="P71" s="152"/>
    </row>
    <row r="72" spans="1:16" ht="30" x14ac:dyDescent="0.25">
      <c r="A72" s="297" t="s">
        <v>280</v>
      </c>
      <c r="B72" s="87" t="s">
        <v>299</v>
      </c>
      <c r="C72" s="69" t="s">
        <v>281</v>
      </c>
      <c r="D72" s="262" t="s">
        <v>458</v>
      </c>
      <c r="E72" s="263" t="s">
        <v>458</v>
      </c>
      <c r="F72" s="263" t="s">
        <v>458</v>
      </c>
      <c r="G72" s="46" t="s">
        <v>458</v>
      </c>
      <c r="H72" s="147">
        <v>13</v>
      </c>
      <c r="I72" s="142">
        <v>30</v>
      </c>
      <c r="J72" s="142"/>
      <c r="K72" s="37">
        <f>H72+I72+J72</f>
        <v>43</v>
      </c>
      <c r="L72" s="45">
        <f t="shared" si="12"/>
        <v>13</v>
      </c>
      <c r="M72" s="20">
        <f t="shared" si="12"/>
        <v>30</v>
      </c>
      <c r="N72" s="20">
        <f t="shared" si="12"/>
        <v>0</v>
      </c>
      <c r="O72" s="46">
        <f>L72+M72+N72</f>
        <v>43</v>
      </c>
      <c r="P72" s="152"/>
    </row>
    <row r="73" spans="1:16" ht="16.5" thickBot="1" x14ac:dyDescent="0.3">
      <c r="A73" s="177" t="s">
        <v>18</v>
      </c>
      <c r="B73" s="87" t="s">
        <v>300</v>
      </c>
      <c r="C73" s="95"/>
      <c r="D73" s="143">
        <v>25</v>
      </c>
      <c r="E73" s="144">
        <v>114</v>
      </c>
      <c r="F73" s="144">
        <v>92</v>
      </c>
      <c r="G73" s="49">
        <f>D73+E73+F73</f>
        <v>231</v>
      </c>
      <c r="H73" s="148">
        <v>14</v>
      </c>
      <c r="I73" s="144">
        <v>152</v>
      </c>
      <c r="J73" s="144">
        <v>174</v>
      </c>
      <c r="K73" s="50">
        <f>H73+I73+J73</f>
        <v>340</v>
      </c>
      <c r="L73" s="51">
        <f>D73+H73</f>
        <v>39</v>
      </c>
      <c r="M73" s="52">
        <f>E73+I73</f>
        <v>266</v>
      </c>
      <c r="N73" s="52">
        <f>F73+J73</f>
        <v>266</v>
      </c>
      <c r="O73" s="49">
        <f>L73+M73+N73</f>
        <v>571</v>
      </c>
      <c r="P73" s="153">
        <v>14</v>
      </c>
    </row>
    <row r="74" spans="1:16" ht="16.5" thickBot="1" x14ac:dyDescent="0.3">
      <c r="A74" s="178" t="s">
        <v>282</v>
      </c>
      <c r="B74" s="85" t="s">
        <v>301</v>
      </c>
      <c r="C74" s="56" t="s">
        <v>283</v>
      </c>
      <c r="D74" s="53">
        <f t="shared" ref="D74:P74" si="13">D7+D9+D35+D37+D41+D43+D47+D60+D64+D69+D73</f>
        <v>133</v>
      </c>
      <c r="E74" s="53">
        <f t="shared" si="13"/>
        <v>834</v>
      </c>
      <c r="F74" s="53">
        <f t="shared" si="13"/>
        <v>972</v>
      </c>
      <c r="G74" s="53">
        <f t="shared" si="13"/>
        <v>1939</v>
      </c>
      <c r="H74" s="53">
        <f t="shared" si="13"/>
        <v>142</v>
      </c>
      <c r="I74" s="53">
        <f t="shared" si="13"/>
        <v>1213</v>
      </c>
      <c r="J74" s="53">
        <f t="shared" si="13"/>
        <v>1856</v>
      </c>
      <c r="K74" s="53">
        <f t="shared" si="13"/>
        <v>3211</v>
      </c>
      <c r="L74" s="53">
        <f t="shared" si="13"/>
        <v>275</v>
      </c>
      <c r="M74" s="53">
        <f t="shared" si="13"/>
        <v>2047</v>
      </c>
      <c r="N74" s="53">
        <f t="shared" si="13"/>
        <v>2828</v>
      </c>
      <c r="O74" s="53">
        <f t="shared" si="13"/>
        <v>5150</v>
      </c>
      <c r="P74" s="54">
        <f t="shared" si="13"/>
        <v>1871</v>
      </c>
    </row>
    <row r="77" spans="1:16" x14ac:dyDescent="0.25">
      <c r="A77" s="300" t="s">
        <v>124</v>
      </c>
    </row>
  </sheetData>
  <sheetProtection password="DB70" sheet="1" objects="1" scenarios="1" sort="0" autoFilter="0"/>
  <mergeCells count="59">
    <mergeCell ref="C19:C20"/>
    <mergeCell ref="C21:C22"/>
    <mergeCell ref="C13:C14"/>
    <mergeCell ref="E4:E5"/>
    <mergeCell ref="C15:C16"/>
    <mergeCell ref="C17:C18"/>
    <mergeCell ref="C11:C12"/>
    <mergeCell ref="D4:D5"/>
    <mergeCell ref="C33:C34"/>
    <mergeCell ref="C23:C24"/>
    <mergeCell ref="C25:C26"/>
    <mergeCell ref="C27:C28"/>
    <mergeCell ref="C29:C30"/>
    <mergeCell ref="C31:C32"/>
    <mergeCell ref="A1:P1"/>
    <mergeCell ref="A3:A5"/>
    <mergeCell ref="B3:B5"/>
    <mergeCell ref="C3:C5"/>
    <mergeCell ref="D3:G3"/>
    <mergeCell ref="H3:K3"/>
    <mergeCell ref="L3:P3"/>
    <mergeCell ref="L4:L5"/>
    <mergeCell ref="F4:F5"/>
    <mergeCell ref="I4:I5"/>
    <mergeCell ref="J4:J5"/>
    <mergeCell ref="K4:K5"/>
    <mergeCell ref="G4:G5"/>
    <mergeCell ref="H4:H5"/>
    <mergeCell ref="Q7:U7"/>
    <mergeCell ref="M4:M5"/>
    <mergeCell ref="N4:N5"/>
    <mergeCell ref="O4:O5"/>
    <mergeCell ref="P4:P5"/>
    <mergeCell ref="Q3:U6"/>
    <mergeCell ref="Q23:U23"/>
    <mergeCell ref="Q9:U9"/>
    <mergeCell ref="Q11:U11"/>
    <mergeCell ref="Q13:U13"/>
    <mergeCell ref="Q15:U15"/>
    <mergeCell ref="Q17:U17"/>
    <mergeCell ref="Q19:U19"/>
    <mergeCell ref="Q21:U21"/>
    <mergeCell ref="Q41:U41"/>
    <mergeCell ref="Q25:U25"/>
    <mergeCell ref="Q27:U27"/>
    <mergeCell ref="Q29:U29"/>
    <mergeCell ref="Q31:U31"/>
    <mergeCell ref="Q37:U37"/>
    <mergeCell ref="Q39:U39"/>
    <mergeCell ref="Q33:U33"/>
    <mergeCell ref="Q35:U35"/>
    <mergeCell ref="Q57:U57"/>
    <mergeCell ref="Q43:U43"/>
    <mergeCell ref="Q45:U45"/>
    <mergeCell ref="Q47:U47"/>
    <mergeCell ref="Q51:U51"/>
    <mergeCell ref="Q53:U53"/>
    <mergeCell ref="Q55:U55"/>
    <mergeCell ref="Q49:U49"/>
  </mergeCells>
  <phoneticPr fontId="0" type="noConversion"/>
  <conditionalFormatting sqref="Q7:U7 Q9:U9 Q11:U11 Q13:U13 Q15:U15 Q17:U17 Q19:U19 Q21:U21 Q23:U23 Q25:U25 Q27:U27 Q29:U29 Q31:U31 Q33:U33 Q35:U35 Q37:U37 Q39:U39 Q41:U41 Q43:U43 Q45:U45 Q47:U47 Q49:U49 Q51:U51 Q53:U53 Q55:U55">
    <cfRule type="expression" dxfId="8" priority="2" stopIfTrue="1">
      <formula>Q7&lt;&gt;"OK"</formula>
    </cfRule>
  </conditionalFormatting>
  <conditionalFormatting sqref="Q57:U57">
    <cfRule type="expression" dxfId="7" priority="1" stopIfTrue="1">
      <formula>Q57&lt;&gt;"ОК"</formula>
    </cfRule>
  </conditionalFormatting>
  <dataValidations count="1">
    <dataValidation type="custom" operator="greaterThanOrEqual" allowBlank="1" showInputMessage="1" showErrorMessage="1" errorTitle="В Н И М А Н И Е !" error="Перед заполнением таблицы НУЖНО ВНАЧАЛЕ:_x000a_1) на листе «Сведения» заполнить ВСЕ ЦВЕТНЫЕ ЯЧЕЙКИ;_x000a_2) на листе «7000» заполнить ВСЕ ЦВЕТНЫЕ ЯЧЕЙКИ ПОД ТАбЛИЦЕЙ._x000a__x000a__x000a_В эту ячейку можно ввести ТОЛЬКО ЦЕЛОЕ ЧИСЛО." sqref="H59:J69 H71:J73 D7:F22 H7:J30 D59:F73 P59:P73 D56:F57 H56:J57 P56:P57 D50:F54 H50:J54 D31:F48 H33:J48 P7:P48 P50:P54">
      <formula1>AND($B$2=TRUE,ISNUMBER(D7),IF(ISERROR(SEARCH(",?",D7)),0,1)=0)</formula1>
    </dataValidation>
  </dataValidations>
  <pageMargins left="0.15748031496062992" right="0.19685039370078741" top="0.23622047244094491" bottom="0.19685039370078741" header="0.31496062992125984" footer="0.15748031496062992"/>
  <pageSetup paperSize="9" scale="36" orientation="portrait" r:id="rId1"/>
  <ignoredErrors>
    <ignoredError sqref="B12:B34" twoDigitTextYear="1"/>
    <ignoredError sqref="B35:B90" twoDigitTextYear="1" numberStoredAsText="1"/>
    <ignoredError sqref="K58:O58 G58 G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 enableFormatConditionsCalculation="0">
    <tabColor indexed="11"/>
    <pageSetUpPr fitToPage="1"/>
  </sheetPr>
  <dimension ref="A1:CL80"/>
  <sheetViews>
    <sheetView tabSelected="1" topLeftCell="A43" zoomScale="80" zoomScaleNormal="80" workbookViewId="0">
      <selection activeCell="I40" sqref="I40"/>
    </sheetView>
  </sheetViews>
  <sheetFormatPr defaultRowHeight="15" x14ac:dyDescent="0.25"/>
  <cols>
    <col min="1" max="1" width="32.42578125" style="179" customWidth="1"/>
    <col min="2" max="2" width="9.42578125" customWidth="1"/>
    <col min="3" max="3" width="12.85546875" customWidth="1"/>
    <col min="4" max="4" width="8.5703125" customWidth="1"/>
    <col min="5" max="5" width="7.5703125" customWidth="1"/>
    <col min="6" max="6" width="8.5703125" customWidth="1"/>
    <col min="7" max="7" width="7.42578125" customWidth="1"/>
    <col min="8" max="9" width="8.140625" customWidth="1"/>
    <col min="10" max="10" width="8.5703125" customWidth="1"/>
    <col min="11" max="11" width="7.28515625" customWidth="1"/>
    <col min="12" max="12" width="7.85546875" customWidth="1"/>
    <col min="13" max="13" width="8.28515625" customWidth="1"/>
    <col min="15" max="15" width="7.5703125" customWidth="1"/>
    <col min="16" max="16" width="15.28515625" customWidth="1"/>
    <col min="17" max="17" width="9.5703125" customWidth="1"/>
    <col min="20" max="21" width="9.140625" customWidth="1"/>
    <col min="22" max="35" width="9.140625" hidden="1" customWidth="1"/>
    <col min="36" max="36" width="12.42578125" hidden="1" customWidth="1"/>
    <col min="37" max="90" width="0" hidden="1" customWidth="1"/>
  </cols>
  <sheetData>
    <row r="1" spans="1:36" ht="22.5" customHeight="1" x14ac:dyDescent="0.25">
      <c r="A1" s="391" t="s">
        <v>339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36" ht="22.5" customHeight="1" thickBot="1" x14ac:dyDescent="0.3">
      <c r="A2" s="19" t="s">
        <v>353</v>
      </c>
      <c r="B2" s="189" t="b">
        <f>Сведения!$A$1</f>
        <v>1</v>
      </c>
    </row>
    <row r="3" spans="1:36" ht="16.5" thickBot="1" x14ac:dyDescent="0.3">
      <c r="A3" s="362" t="s">
        <v>130</v>
      </c>
      <c r="B3" s="345" t="s">
        <v>3</v>
      </c>
      <c r="C3" s="345" t="s">
        <v>101</v>
      </c>
      <c r="D3" s="395" t="s">
        <v>0</v>
      </c>
      <c r="E3" s="396"/>
      <c r="F3" s="396"/>
      <c r="G3" s="397"/>
      <c r="H3" s="398" t="s">
        <v>1</v>
      </c>
      <c r="I3" s="399"/>
      <c r="J3" s="399"/>
      <c r="K3" s="400"/>
      <c r="L3" s="398" t="s">
        <v>2</v>
      </c>
      <c r="M3" s="399"/>
      <c r="N3" s="399"/>
      <c r="O3" s="399"/>
      <c r="P3" s="397"/>
      <c r="Q3" s="382" t="s">
        <v>424</v>
      </c>
      <c r="R3" s="383"/>
      <c r="S3" s="383"/>
      <c r="T3" s="383"/>
      <c r="U3" s="384"/>
    </row>
    <row r="4" spans="1:36" x14ac:dyDescent="0.25">
      <c r="A4" s="411"/>
      <c r="B4" s="346"/>
      <c r="C4" s="346"/>
      <c r="D4" s="405" t="s">
        <v>11</v>
      </c>
      <c r="E4" s="374" t="s">
        <v>12</v>
      </c>
      <c r="F4" s="374" t="s">
        <v>13</v>
      </c>
      <c r="G4" s="376" t="s">
        <v>2</v>
      </c>
      <c r="H4" s="405" t="s">
        <v>11</v>
      </c>
      <c r="I4" s="374" t="s">
        <v>12</v>
      </c>
      <c r="J4" s="374" t="s">
        <v>13</v>
      </c>
      <c r="K4" s="376" t="s">
        <v>2</v>
      </c>
      <c r="L4" s="401" t="s">
        <v>11</v>
      </c>
      <c r="M4" s="374" t="s">
        <v>131</v>
      </c>
      <c r="N4" s="376" t="s">
        <v>132</v>
      </c>
      <c r="O4" s="378" t="s">
        <v>2</v>
      </c>
      <c r="P4" s="380" t="s">
        <v>20</v>
      </c>
      <c r="Q4" s="385"/>
      <c r="R4" s="386"/>
      <c r="S4" s="386"/>
      <c r="T4" s="386"/>
      <c r="U4" s="387"/>
    </row>
    <row r="5" spans="1:36" ht="39" customHeight="1" thickBot="1" x14ac:dyDescent="0.3">
      <c r="A5" s="363"/>
      <c r="B5" s="347"/>
      <c r="C5" s="347"/>
      <c r="D5" s="406"/>
      <c r="E5" s="403"/>
      <c r="F5" s="403"/>
      <c r="G5" s="404"/>
      <c r="H5" s="406"/>
      <c r="I5" s="403"/>
      <c r="J5" s="403"/>
      <c r="K5" s="404"/>
      <c r="L5" s="402"/>
      <c r="M5" s="375"/>
      <c r="N5" s="377"/>
      <c r="O5" s="379"/>
      <c r="P5" s="381"/>
      <c r="Q5" s="385"/>
      <c r="R5" s="386"/>
      <c r="S5" s="386"/>
      <c r="T5" s="386"/>
      <c r="U5" s="387"/>
    </row>
    <row r="6" spans="1:36" ht="16.5" thickBot="1" x14ac:dyDescent="0.3">
      <c r="A6" s="170">
        <v>1</v>
      </c>
      <c r="B6" s="82">
        <v>2</v>
      </c>
      <c r="C6" s="83">
        <v>3</v>
      </c>
      <c r="D6" s="161">
        <v>4</v>
      </c>
      <c r="E6" s="162">
        <v>5</v>
      </c>
      <c r="F6" s="162">
        <v>6</v>
      </c>
      <c r="G6" s="163">
        <v>7</v>
      </c>
      <c r="H6" s="164">
        <v>8</v>
      </c>
      <c r="I6" s="162">
        <v>9</v>
      </c>
      <c r="J6" s="162">
        <v>10</v>
      </c>
      <c r="K6" s="163">
        <v>11</v>
      </c>
      <c r="L6" s="165">
        <v>12</v>
      </c>
      <c r="M6" s="166">
        <v>13</v>
      </c>
      <c r="N6" s="166">
        <v>14</v>
      </c>
      <c r="O6" s="167">
        <v>15</v>
      </c>
      <c r="P6" s="168">
        <v>16</v>
      </c>
      <c r="Q6" s="388"/>
      <c r="R6" s="389"/>
      <c r="S6" s="389"/>
      <c r="T6" s="389"/>
      <c r="U6" s="390"/>
    </row>
    <row r="7" spans="1:36" ht="38.25" customHeight="1" x14ac:dyDescent="0.25">
      <c r="A7" s="171" t="s">
        <v>133</v>
      </c>
      <c r="B7" s="84">
        <v>1</v>
      </c>
      <c r="C7" s="11" t="s">
        <v>14</v>
      </c>
      <c r="D7" s="137"/>
      <c r="E7" s="138"/>
      <c r="F7" s="138"/>
      <c r="G7" s="47">
        <f>D7+E7+F7</f>
        <v>0</v>
      </c>
      <c r="H7" s="145"/>
      <c r="I7" s="138">
        <v>1</v>
      </c>
      <c r="J7" s="138"/>
      <c r="K7" s="57">
        <f>H7+I7+J7</f>
        <v>1</v>
      </c>
      <c r="L7" s="43">
        <f>D7+H7</f>
        <v>0</v>
      </c>
      <c r="M7" s="22">
        <f>E7+I7</f>
        <v>1</v>
      </c>
      <c r="N7" s="22">
        <f>F7+J7</f>
        <v>0</v>
      </c>
      <c r="O7" s="44">
        <f>L7+M7+N7</f>
        <v>1</v>
      </c>
      <c r="P7" s="149"/>
      <c r="Q7" s="371" t="str">
        <f>IF(V8&gt;0,"стр.1 &lt; стр.1.1 по графе "&amp;V8,"OK")</f>
        <v>OK</v>
      </c>
      <c r="R7" s="372"/>
      <c r="S7" s="372"/>
      <c r="T7" s="372"/>
      <c r="U7" s="373"/>
      <c r="V7" t="s">
        <v>425</v>
      </c>
      <c r="W7" s="194" t="s">
        <v>426</v>
      </c>
      <c r="X7" s="194"/>
      <c r="Y7" s="194"/>
      <c r="Z7" s="194"/>
      <c r="AA7" s="194"/>
    </row>
    <row r="8" spans="1:36" ht="16.5" thickBot="1" x14ac:dyDescent="0.3">
      <c r="A8" s="172" t="s">
        <v>134</v>
      </c>
      <c r="B8" s="85" t="s">
        <v>140</v>
      </c>
      <c r="C8" s="13" t="s">
        <v>15</v>
      </c>
      <c r="D8" s="139"/>
      <c r="E8" s="140"/>
      <c r="F8" s="140"/>
      <c r="G8" s="42">
        <f>D8+E8+F8</f>
        <v>0</v>
      </c>
      <c r="H8" s="146"/>
      <c r="I8" s="140"/>
      <c r="J8" s="140"/>
      <c r="K8" s="35">
        <f t="shared" ref="K8:K71" si="0">H8+I8+J8</f>
        <v>0</v>
      </c>
      <c r="L8" s="41">
        <f t="shared" ref="L8:N69" si="1">D8+H8</f>
        <v>0</v>
      </c>
      <c r="M8" s="23">
        <f t="shared" si="1"/>
        <v>0</v>
      </c>
      <c r="N8" s="23">
        <f t="shared" si="1"/>
        <v>0</v>
      </c>
      <c r="O8" s="42">
        <f t="shared" ref="O8:O71" si="2">L8+M8+N8</f>
        <v>0</v>
      </c>
      <c r="P8" s="150"/>
      <c r="V8" s="195">
        <f>IF(ISERROR(MATCH(FALSE,W8:AI8,0)+3),0,MATCH(FALSE,W8:AI8,0)+3)</f>
        <v>0</v>
      </c>
      <c r="W8" s="196" t="b">
        <f>D7&gt;=D8</f>
        <v>1</v>
      </c>
      <c r="X8" s="196" t="b">
        <f t="shared" ref="X8:AI8" si="3">E7&gt;=E8</f>
        <v>1</v>
      </c>
      <c r="Y8" s="196" t="b">
        <f t="shared" si="3"/>
        <v>1</v>
      </c>
      <c r="Z8" s="309" t="b">
        <v>1</v>
      </c>
      <c r="AA8" s="196" t="b">
        <f t="shared" si="3"/>
        <v>1</v>
      </c>
      <c r="AB8" s="196" t="b">
        <f t="shared" si="3"/>
        <v>1</v>
      </c>
      <c r="AC8" s="196" t="b">
        <f t="shared" si="3"/>
        <v>1</v>
      </c>
      <c r="AD8" s="309" t="b">
        <v>1</v>
      </c>
      <c r="AE8" s="309" t="b">
        <v>1</v>
      </c>
      <c r="AF8" s="309" t="b">
        <v>1</v>
      </c>
      <c r="AG8" s="309" t="b">
        <v>1</v>
      </c>
      <c r="AH8" s="309" t="b">
        <v>1</v>
      </c>
      <c r="AI8" s="196" t="b">
        <f t="shared" si="3"/>
        <v>1</v>
      </c>
      <c r="AJ8" s="196"/>
    </row>
    <row r="9" spans="1:36" ht="15.75" x14ac:dyDescent="0.25">
      <c r="A9" s="173" t="s">
        <v>135</v>
      </c>
      <c r="B9" s="86">
        <v>2</v>
      </c>
      <c r="C9" s="93" t="s">
        <v>142</v>
      </c>
      <c r="D9" s="137"/>
      <c r="E9" s="138"/>
      <c r="F9" s="138">
        <v>2</v>
      </c>
      <c r="G9" s="44">
        <f t="shared" ref="G9:G70" si="4">D9+E9+F9</f>
        <v>2</v>
      </c>
      <c r="H9" s="145"/>
      <c r="I9" s="138"/>
      <c r="J9" s="138"/>
      <c r="K9" s="36">
        <f t="shared" si="0"/>
        <v>0</v>
      </c>
      <c r="L9" s="43">
        <f t="shared" si="1"/>
        <v>0</v>
      </c>
      <c r="M9" s="22">
        <f t="shared" si="1"/>
        <v>0</v>
      </c>
      <c r="N9" s="22">
        <f t="shared" si="1"/>
        <v>2</v>
      </c>
      <c r="O9" s="44">
        <f t="shared" si="2"/>
        <v>2</v>
      </c>
      <c r="P9" s="151">
        <v>2</v>
      </c>
      <c r="Q9" s="371" t="str">
        <f>IF(V10&gt;0,"стр.2.1 &lt; стр.2.2+2.3+2.4+2.5+2.6+2.7+2.8+2.9+2.10+2.11+2.12+2.13 по графе "&amp;V10,"OK")</f>
        <v>OK</v>
      </c>
      <c r="R9" s="372"/>
      <c r="S9" s="372"/>
      <c r="T9" s="372"/>
      <c r="U9" s="373"/>
      <c r="V9" t="s">
        <v>425</v>
      </c>
      <c r="W9" s="194" t="s">
        <v>480</v>
      </c>
      <c r="X9" s="194"/>
      <c r="Y9" s="194"/>
      <c r="Z9" s="194"/>
      <c r="AA9" s="194"/>
    </row>
    <row r="10" spans="1:36" ht="50.25" customHeight="1" x14ac:dyDescent="0.25">
      <c r="A10" s="174" t="s">
        <v>136</v>
      </c>
      <c r="B10" s="87" t="s">
        <v>141</v>
      </c>
      <c r="C10" s="69" t="s">
        <v>137</v>
      </c>
      <c r="D10" s="141"/>
      <c r="E10" s="142"/>
      <c r="F10" s="142">
        <v>2</v>
      </c>
      <c r="G10" s="46">
        <f t="shared" si="4"/>
        <v>2</v>
      </c>
      <c r="H10" s="147"/>
      <c r="I10" s="142"/>
      <c r="J10" s="142"/>
      <c r="K10" s="37">
        <f t="shared" si="0"/>
        <v>0</v>
      </c>
      <c r="L10" s="45">
        <f t="shared" si="1"/>
        <v>0</v>
      </c>
      <c r="M10" s="20">
        <f t="shared" si="1"/>
        <v>0</v>
      </c>
      <c r="N10" s="20">
        <f t="shared" si="1"/>
        <v>2</v>
      </c>
      <c r="O10" s="46">
        <f t="shared" si="2"/>
        <v>2</v>
      </c>
      <c r="P10" s="152">
        <v>2</v>
      </c>
      <c r="V10" s="195">
        <f>IF(ISERROR(MATCH(FALSE,W10:AI10,0)+3),0,MATCH(FALSE,W10:AI10,0)+3)</f>
        <v>0</v>
      </c>
      <c r="W10" s="196" t="b">
        <f>D10&gt;=SUM(D11,D13,D15,D17,D19,D21,D23,D25,D27,D29,D31,D33)</f>
        <v>1</v>
      </c>
      <c r="X10" s="196" t="b">
        <f t="shared" ref="X10:AI10" si="5">E10&gt;=SUM(E11,E13,E15,E17,E19,E21,E23,E25,E27,E29,E31,E33)</f>
        <v>1</v>
      </c>
      <c r="Y10" s="196" t="b">
        <f t="shared" si="5"/>
        <v>1</v>
      </c>
      <c r="Z10" s="309" t="b">
        <v>1</v>
      </c>
      <c r="AA10" s="196" t="b">
        <f t="shared" si="5"/>
        <v>1</v>
      </c>
      <c r="AB10" s="196" t="b">
        <f t="shared" si="5"/>
        <v>1</v>
      </c>
      <c r="AC10" s="196" t="b">
        <f t="shared" si="5"/>
        <v>1</v>
      </c>
      <c r="AD10" s="309" t="b">
        <v>1</v>
      </c>
      <c r="AE10" s="309" t="b">
        <v>1</v>
      </c>
      <c r="AF10" s="309" t="b">
        <v>1</v>
      </c>
      <c r="AG10" s="309" t="b">
        <v>1</v>
      </c>
      <c r="AH10" s="309" t="b">
        <v>1</v>
      </c>
      <c r="AI10" s="196" t="b">
        <f t="shared" si="5"/>
        <v>1</v>
      </c>
    </row>
    <row r="11" spans="1:36" ht="18.75" customHeight="1" x14ac:dyDescent="0.25">
      <c r="A11" s="174" t="s">
        <v>138</v>
      </c>
      <c r="B11" s="88" t="s">
        <v>178</v>
      </c>
      <c r="C11" s="407" t="s">
        <v>143</v>
      </c>
      <c r="D11" s="141"/>
      <c r="E11" s="142"/>
      <c r="F11" s="142"/>
      <c r="G11" s="46">
        <f t="shared" si="4"/>
        <v>0</v>
      </c>
      <c r="H11" s="147"/>
      <c r="I11" s="142"/>
      <c r="J11" s="142"/>
      <c r="K11" s="37">
        <f t="shared" si="0"/>
        <v>0</v>
      </c>
      <c r="L11" s="45">
        <f t="shared" si="1"/>
        <v>0</v>
      </c>
      <c r="M11" s="20">
        <f t="shared" si="1"/>
        <v>0</v>
      </c>
      <c r="N11" s="20">
        <f t="shared" si="1"/>
        <v>0</v>
      </c>
      <c r="O11" s="46">
        <f t="shared" si="2"/>
        <v>0</v>
      </c>
      <c r="P11" s="152"/>
      <c r="Q11" s="371" t="str">
        <f>IF(V12&gt;0,"стр.2 &lt; стр.2.1 по графе "&amp;V12,"OK")</f>
        <v>OK</v>
      </c>
      <c r="R11" s="372"/>
      <c r="S11" s="372"/>
      <c r="T11" s="372"/>
      <c r="U11" s="373"/>
      <c r="V11" t="s">
        <v>425</v>
      </c>
      <c r="W11" s="194" t="s">
        <v>427</v>
      </c>
      <c r="X11" s="194"/>
      <c r="Y11" s="194"/>
      <c r="Z11" s="194"/>
    </row>
    <row r="12" spans="1:36" ht="15.75" x14ac:dyDescent="0.25">
      <c r="A12" s="259" t="s">
        <v>139</v>
      </c>
      <c r="B12" s="89" t="s">
        <v>179</v>
      </c>
      <c r="C12" s="408"/>
      <c r="D12" s="141"/>
      <c r="E12" s="142"/>
      <c r="F12" s="142"/>
      <c r="G12" s="46">
        <f t="shared" si="4"/>
        <v>0</v>
      </c>
      <c r="H12" s="147"/>
      <c r="I12" s="142"/>
      <c r="J12" s="142"/>
      <c r="K12" s="37">
        <f t="shared" si="0"/>
        <v>0</v>
      </c>
      <c r="L12" s="45">
        <f t="shared" si="1"/>
        <v>0</v>
      </c>
      <c r="M12" s="20">
        <f t="shared" si="1"/>
        <v>0</v>
      </c>
      <c r="N12" s="20">
        <f t="shared" si="1"/>
        <v>0</v>
      </c>
      <c r="O12" s="46">
        <f t="shared" si="2"/>
        <v>0</v>
      </c>
      <c r="P12" s="152"/>
      <c r="V12" s="195">
        <f>IF(ISERROR(MATCH(FALSE,W12:AI12,0)+3),0,MATCH(FALSE,W12:AI12,0)+3)</f>
        <v>0</v>
      </c>
      <c r="W12" s="196" t="b">
        <f>D9&gt;=D10</f>
        <v>1</v>
      </c>
      <c r="X12" s="196" t="b">
        <f>E9&gt;=E10</f>
        <v>1</v>
      </c>
      <c r="Y12" s="196" t="b">
        <f>F9&gt;=F10</f>
        <v>1</v>
      </c>
      <c r="Z12" s="309" t="b">
        <v>1</v>
      </c>
      <c r="AA12" s="196" t="b">
        <f>H9&gt;=H10</f>
        <v>1</v>
      </c>
      <c r="AB12" s="196" t="b">
        <f>I9&gt;=I10</f>
        <v>1</v>
      </c>
      <c r="AC12" s="196" t="b">
        <f>J9&gt;=J10</f>
        <v>1</v>
      </c>
      <c r="AD12" s="309" t="b">
        <v>1</v>
      </c>
      <c r="AE12" s="309" t="b">
        <v>1</v>
      </c>
      <c r="AF12" s="309" t="b">
        <v>1</v>
      </c>
      <c r="AG12" s="309" t="b">
        <v>1</v>
      </c>
      <c r="AH12" s="309" t="b">
        <v>1</v>
      </c>
      <c r="AI12" s="196" t="b">
        <f>P9&gt;=P10</f>
        <v>1</v>
      </c>
    </row>
    <row r="13" spans="1:36" ht="15.75" x14ac:dyDescent="0.25">
      <c r="A13" s="174" t="s">
        <v>144</v>
      </c>
      <c r="B13" s="88" t="s">
        <v>180</v>
      </c>
      <c r="C13" s="407" t="s">
        <v>145</v>
      </c>
      <c r="D13" s="141"/>
      <c r="E13" s="142"/>
      <c r="F13" s="142"/>
      <c r="G13" s="46">
        <f t="shared" si="4"/>
        <v>0</v>
      </c>
      <c r="H13" s="147"/>
      <c r="I13" s="142"/>
      <c r="J13" s="142"/>
      <c r="K13" s="37">
        <f t="shared" si="0"/>
        <v>0</v>
      </c>
      <c r="L13" s="45">
        <f t="shared" si="1"/>
        <v>0</v>
      </c>
      <c r="M13" s="20">
        <f t="shared" si="1"/>
        <v>0</v>
      </c>
      <c r="N13" s="20">
        <f t="shared" si="1"/>
        <v>0</v>
      </c>
      <c r="O13" s="46">
        <f t="shared" si="2"/>
        <v>0</v>
      </c>
      <c r="P13" s="152"/>
      <c r="Q13" s="371" t="str">
        <f>IF(V14&gt;0,"стр.2.2 &lt; стр.2.2.1 по графе "&amp;V14,"OK")</f>
        <v>OK</v>
      </c>
      <c r="R13" s="372"/>
      <c r="S13" s="372"/>
      <c r="T13" s="372"/>
      <c r="U13" s="373"/>
      <c r="V13" t="s">
        <v>425</v>
      </c>
      <c r="W13" s="194" t="s">
        <v>428</v>
      </c>
      <c r="X13" s="194"/>
      <c r="Y13" s="194"/>
      <c r="Z13" s="194"/>
      <c r="AA13" s="194"/>
    </row>
    <row r="14" spans="1:36" ht="15.75" x14ac:dyDescent="0.25">
      <c r="A14" s="260" t="s">
        <v>139</v>
      </c>
      <c r="B14" s="88" t="s">
        <v>181</v>
      </c>
      <c r="C14" s="408"/>
      <c r="D14" s="141"/>
      <c r="E14" s="142"/>
      <c r="F14" s="142"/>
      <c r="G14" s="46">
        <f t="shared" si="4"/>
        <v>0</v>
      </c>
      <c r="H14" s="147"/>
      <c r="I14" s="142"/>
      <c r="J14" s="142"/>
      <c r="K14" s="37">
        <f t="shared" si="0"/>
        <v>0</v>
      </c>
      <c r="L14" s="45">
        <f t="shared" si="1"/>
        <v>0</v>
      </c>
      <c r="M14" s="20">
        <f t="shared" si="1"/>
        <v>0</v>
      </c>
      <c r="N14" s="20">
        <f t="shared" si="1"/>
        <v>0</v>
      </c>
      <c r="O14" s="46">
        <f t="shared" si="2"/>
        <v>0</v>
      </c>
      <c r="P14" s="152"/>
      <c r="V14" s="195">
        <f>IF(ISERROR(MATCH(FALSE,W14:AI14,0)+3),0,MATCH(FALSE,W14:AI14,0)+3)</f>
        <v>0</v>
      </c>
      <c r="W14" s="196" t="b">
        <f>D11&gt;=D12</f>
        <v>1</v>
      </c>
      <c r="X14" s="196" t="b">
        <f>E11&gt;=E12</f>
        <v>1</v>
      </c>
      <c r="Y14" s="196" t="b">
        <f>F11&gt;=F12</f>
        <v>1</v>
      </c>
      <c r="Z14" s="309" t="b">
        <v>1</v>
      </c>
      <c r="AA14" s="196" t="b">
        <f>H11&gt;=H12</f>
        <v>1</v>
      </c>
      <c r="AB14" s="196" t="b">
        <f>I11&gt;=I12</f>
        <v>1</v>
      </c>
      <c r="AC14" s="196" t="b">
        <f>J11&gt;=J12</f>
        <v>1</v>
      </c>
      <c r="AD14" s="309" t="b">
        <v>1</v>
      </c>
      <c r="AE14" s="309" t="b">
        <v>1</v>
      </c>
      <c r="AF14" s="309" t="b">
        <v>1</v>
      </c>
      <c r="AG14" s="309" t="b">
        <v>1</v>
      </c>
      <c r="AH14" s="309" t="b">
        <v>1</v>
      </c>
      <c r="AI14" s="196" t="b">
        <f>P11&gt;=P12</f>
        <v>1</v>
      </c>
    </row>
    <row r="15" spans="1:36" ht="15.75" x14ac:dyDescent="0.25">
      <c r="A15" s="174" t="s">
        <v>146</v>
      </c>
      <c r="B15" s="88" t="s">
        <v>334</v>
      </c>
      <c r="C15" s="407" t="s">
        <v>147</v>
      </c>
      <c r="D15" s="141"/>
      <c r="E15" s="142"/>
      <c r="F15" s="142"/>
      <c r="G15" s="46">
        <f t="shared" si="4"/>
        <v>0</v>
      </c>
      <c r="H15" s="147"/>
      <c r="I15" s="142"/>
      <c r="J15" s="142"/>
      <c r="K15" s="37">
        <f t="shared" si="0"/>
        <v>0</v>
      </c>
      <c r="L15" s="45">
        <f t="shared" si="1"/>
        <v>0</v>
      </c>
      <c r="M15" s="20">
        <f t="shared" si="1"/>
        <v>0</v>
      </c>
      <c r="N15" s="20">
        <f t="shared" si="1"/>
        <v>0</v>
      </c>
      <c r="O15" s="46">
        <f t="shared" si="2"/>
        <v>0</v>
      </c>
      <c r="P15" s="152"/>
      <c r="Q15" s="371" t="str">
        <f>IF(V16&gt;0,"стр.2.3 &lt; стр.2.3.1 по графе "&amp;V16,"OK")</f>
        <v>OK</v>
      </c>
      <c r="R15" s="372"/>
      <c r="S15" s="372"/>
      <c r="T15" s="372"/>
      <c r="U15" s="373"/>
      <c r="V15" t="s">
        <v>425</v>
      </c>
      <c r="W15" s="194" t="s">
        <v>429</v>
      </c>
      <c r="X15" s="194"/>
      <c r="Y15" s="194"/>
      <c r="Z15" s="194"/>
      <c r="AA15" s="194"/>
    </row>
    <row r="16" spans="1:36" ht="15.75" x14ac:dyDescent="0.25">
      <c r="A16" s="260" t="s">
        <v>139</v>
      </c>
      <c r="B16" s="88" t="s">
        <v>182</v>
      </c>
      <c r="C16" s="408"/>
      <c r="D16" s="141"/>
      <c r="E16" s="142"/>
      <c r="F16" s="142"/>
      <c r="G16" s="46">
        <f t="shared" si="4"/>
        <v>0</v>
      </c>
      <c r="H16" s="147"/>
      <c r="I16" s="142"/>
      <c r="J16" s="142"/>
      <c r="K16" s="37">
        <f t="shared" si="0"/>
        <v>0</v>
      </c>
      <c r="L16" s="45">
        <f t="shared" si="1"/>
        <v>0</v>
      </c>
      <c r="M16" s="20">
        <f t="shared" si="1"/>
        <v>0</v>
      </c>
      <c r="N16" s="20">
        <f t="shared" si="1"/>
        <v>0</v>
      </c>
      <c r="O16" s="46">
        <f t="shared" si="2"/>
        <v>0</v>
      </c>
      <c r="P16" s="152"/>
      <c r="V16" s="195">
        <f>IF(ISERROR(MATCH(FALSE,W16:AI16,0)+3),0,MATCH(FALSE,W16:AI16,0)+3)</f>
        <v>0</v>
      </c>
      <c r="W16" s="196" t="b">
        <f>D13&gt;=D14</f>
        <v>1</v>
      </c>
      <c r="X16" s="196" t="b">
        <f>E13&gt;=E14</f>
        <v>1</v>
      </c>
      <c r="Y16" s="196" t="b">
        <f>F13&gt;=F14</f>
        <v>1</v>
      </c>
      <c r="Z16" s="309" t="b">
        <v>1</v>
      </c>
      <c r="AA16" s="196" t="b">
        <f>H13&gt;=H14</f>
        <v>1</v>
      </c>
      <c r="AB16" s="196" t="b">
        <f>I13&gt;=I14</f>
        <v>1</v>
      </c>
      <c r="AC16" s="196" t="b">
        <f>J13&gt;=J14</f>
        <v>1</v>
      </c>
      <c r="AD16" s="309" t="b">
        <v>1</v>
      </c>
      <c r="AE16" s="309" t="b">
        <v>1</v>
      </c>
      <c r="AF16" s="309" t="b">
        <v>1</v>
      </c>
      <c r="AG16" s="309" t="b">
        <v>1</v>
      </c>
      <c r="AH16" s="309" t="b">
        <v>1</v>
      </c>
      <c r="AI16" s="196" t="b">
        <f>P13&gt;=P14</f>
        <v>1</v>
      </c>
    </row>
    <row r="17" spans="1:35" ht="48.75" customHeight="1" x14ac:dyDescent="0.25">
      <c r="A17" s="261" t="s">
        <v>148</v>
      </c>
      <c r="B17" s="88" t="s">
        <v>183</v>
      </c>
      <c r="C17" s="407" t="s">
        <v>333</v>
      </c>
      <c r="D17" s="141"/>
      <c r="E17" s="142"/>
      <c r="F17" s="142">
        <v>1</v>
      </c>
      <c r="G17" s="46">
        <f t="shared" si="4"/>
        <v>1</v>
      </c>
      <c r="H17" s="147"/>
      <c r="I17" s="142"/>
      <c r="J17" s="142"/>
      <c r="K17" s="37">
        <f t="shared" si="0"/>
        <v>0</v>
      </c>
      <c r="L17" s="45">
        <f t="shared" si="1"/>
        <v>0</v>
      </c>
      <c r="M17" s="20">
        <f t="shared" si="1"/>
        <v>0</v>
      </c>
      <c r="N17" s="20">
        <f t="shared" si="1"/>
        <v>1</v>
      </c>
      <c r="O17" s="46">
        <f t="shared" si="2"/>
        <v>1</v>
      </c>
      <c r="P17" s="152">
        <v>1</v>
      </c>
      <c r="Q17" s="371" t="str">
        <f>IF(V18&gt;0,"стр.2.4 &lt; стр.2.4.1 по графе "&amp;V18,"OK")</f>
        <v>OK</v>
      </c>
      <c r="R17" s="372"/>
      <c r="S17" s="372"/>
      <c r="T17" s="372"/>
      <c r="U17" s="373"/>
      <c r="V17" t="s">
        <v>425</v>
      </c>
      <c r="W17" s="194" t="s">
        <v>430</v>
      </c>
      <c r="X17" s="194"/>
      <c r="Y17" s="194"/>
      <c r="Z17" s="194"/>
      <c r="AA17" s="194"/>
    </row>
    <row r="18" spans="1:35" ht="15.75" x14ac:dyDescent="0.25">
      <c r="A18" s="260" t="s">
        <v>139</v>
      </c>
      <c r="B18" s="88" t="s">
        <v>184</v>
      </c>
      <c r="C18" s="408"/>
      <c r="D18" s="141"/>
      <c r="E18" s="142"/>
      <c r="F18" s="142">
        <v>1</v>
      </c>
      <c r="G18" s="46">
        <f t="shared" si="4"/>
        <v>1</v>
      </c>
      <c r="H18" s="147"/>
      <c r="I18" s="142"/>
      <c r="J18" s="142"/>
      <c r="K18" s="37">
        <f t="shared" si="0"/>
        <v>0</v>
      </c>
      <c r="L18" s="45">
        <f t="shared" si="1"/>
        <v>0</v>
      </c>
      <c r="M18" s="20">
        <f t="shared" si="1"/>
        <v>0</v>
      </c>
      <c r="N18" s="20">
        <f t="shared" si="1"/>
        <v>1</v>
      </c>
      <c r="O18" s="46">
        <f t="shared" si="2"/>
        <v>1</v>
      </c>
      <c r="P18" s="152">
        <v>1</v>
      </c>
      <c r="V18" s="195">
        <f>IF(ISERROR(MATCH(FALSE,W18:AI18,0)+3),0,MATCH(FALSE,W18:AI18,0)+3)</f>
        <v>0</v>
      </c>
      <c r="W18" s="196" t="b">
        <f>D15&gt;=D16</f>
        <v>1</v>
      </c>
      <c r="X18" s="196" t="b">
        <f>E15&gt;=E16</f>
        <v>1</v>
      </c>
      <c r="Y18" s="196" t="b">
        <f>F15&gt;=F16</f>
        <v>1</v>
      </c>
      <c r="Z18" s="309" t="b">
        <v>1</v>
      </c>
      <c r="AA18" s="196" t="b">
        <f>H15&gt;=H16</f>
        <v>1</v>
      </c>
      <c r="AB18" s="196" t="b">
        <f>I15&gt;=I16</f>
        <v>1</v>
      </c>
      <c r="AC18" s="196" t="b">
        <f>J15&gt;=J16</f>
        <v>1</v>
      </c>
      <c r="AD18" s="309" t="b">
        <v>1</v>
      </c>
      <c r="AE18" s="309" t="b">
        <v>1</v>
      </c>
      <c r="AF18" s="309" t="b">
        <v>1</v>
      </c>
      <c r="AG18" s="309" t="b">
        <v>1</v>
      </c>
      <c r="AH18" s="309" t="b">
        <v>1</v>
      </c>
      <c r="AI18" s="196" t="b">
        <f>P15&gt;=P16</f>
        <v>1</v>
      </c>
    </row>
    <row r="19" spans="1:35" ht="15.75" x14ac:dyDescent="0.25">
      <c r="A19" s="174" t="s">
        <v>149</v>
      </c>
      <c r="B19" s="88" t="s">
        <v>185</v>
      </c>
      <c r="C19" s="407" t="s">
        <v>150</v>
      </c>
      <c r="D19" s="141"/>
      <c r="E19" s="142"/>
      <c r="F19" s="142"/>
      <c r="G19" s="46">
        <f t="shared" si="4"/>
        <v>0</v>
      </c>
      <c r="H19" s="147"/>
      <c r="I19" s="142"/>
      <c r="J19" s="142"/>
      <c r="K19" s="37">
        <f t="shared" si="0"/>
        <v>0</v>
      </c>
      <c r="L19" s="45">
        <f t="shared" si="1"/>
        <v>0</v>
      </c>
      <c r="M19" s="20">
        <f t="shared" si="1"/>
        <v>0</v>
      </c>
      <c r="N19" s="20">
        <f t="shared" si="1"/>
        <v>0</v>
      </c>
      <c r="O19" s="46">
        <f t="shared" si="2"/>
        <v>0</v>
      </c>
      <c r="P19" s="152"/>
      <c r="Q19" s="371" t="str">
        <f>IF(V20&gt;0,"стр.2.5 &lt; стр.2.5.1 по графе "&amp;V20,"OK")</f>
        <v>OK</v>
      </c>
      <c r="R19" s="372"/>
      <c r="S19" s="372"/>
      <c r="T19" s="372"/>
      <c r="U19" s="373"/>
      <c r="V19" t="s">
        <v>425</v>
      </c>
      <c r="W19" s="194" t="s">
        <v>431</v>
      </c>
      <c r="X19" s="194"/>
      <c r="Y19" s="194"/>
      <c r="Z19" s="194"/>
      <c r="AA19" s="194"/>
    </row>
    <row r="20" spans="1:35" ht="15.75" x14ac:dyDescent="0.25">
      <c r="A20" s="260" t="s">
        <v>139</v>
      </c>
      <c r="B20" s="88" t="s">
        <v>186</v>
      </c>
      <c r="C20" s="408"/>
      <c r="D20" s="141"/>
      <c r="E20" s="142"/>
      <c r="F20" s="142"/>
      <c r="G20" s="46">
        <f t="shared" si="4"/>
        <v>0</v>
      </c>
      <c r="H20" s="147"/>
      <c r="I20" s="142"/>
      <c r="J20" s="142"/>
      <c r="K20" s="37">
        <f t="shared" si="0"/>
        <v>0</v>
      </c>
      <c r="L20" s="45">
        <f t="shared" si="1"/>
        <v>0</v>
      </c>
      <c r="M20" s="20">
        <f t="shared" si="1"/>
        <v>0</v>
      </c>
      <c r="N20" s="20">
        <f t="shared" si="1"/>
        <v>0</v>
      </c>
      <c r="O20" s="46">
        <f t="shared" si="2"/>
        <v>0</v>
      </c>
      <c r="P20" s="152"/>
      <c r="V20" s="195">
        <f>IF(ISERROR(MATCH(FALSE,W20:AI20,0)+3),0,MATCH(FALSE,W20:AI20,0)+3)</f>
        <v>0</v>
      </c>
      <c r="W20" s="196" t="b">
        <f>D17&gt;=D18</f>
        <v>1</v>
      </c>
      <c r="X20" s="196" t="b">
        <f>E17&gt;=E18</f>
        <v>1</v>
      </c>
      <c r="Y20" s="196" t="b">
        <f>F17&gt;=F18</f>
        <v>1</v>
      </c>
      <c r="Z20" s="309" t="b">
        <v>1</v>
      </c>
      <c r="AA20" s="196" t="b">
        <f>H17&gt;=H18</f>
        <v>1</v>
      </c>
      <c r="AB20" s="196" t="b">
        <f>I17&gt;=I18</f>
        <v>1</v>
      </c>
      <c r="AC20" s="196" t="b">
        <f>J17&gt;=J18</f>
        <v>1</v>
      </c>
      <c r="AD20" s="309" t="b">
        <v>1</v>
      </c>
      <c r="AE20" s="309" t="b">
        <v>1</v>
      </c>
      <c r="AF20" s="309" t="b">
        <v>1</v>
      </c>
      <c r="AG20" s="309" t="b">
        <v>1</v>
      </c>
      <c r="AH20" s="309" t="b">
        <v>1</v>
      </c>
      <c r="AI20" s="196" t="b">
        <f>P17&gt;=P18</f>
        <v>1</v>
      </c>
    </row>
    <row r="21" spans="1:35" ht="15.75" customHeight="1" x14ac:dyDescent="0.25">
      <c r="A21" s="261" t="s">
        <v>151</v>
      </c>
      <c r="B21" s="88" t="s">
        <v>187</v>
      </c>
      <c r="C21" s="409" t="s">
        <v>206</v>
      </c>
      <c r="D21" s="141"/>
      <c r="E21" s="142"/>
      <c r="F21" s="142">
        <v>1</v>
      </c>
      <c r="G21" s="46">
        <f t="shared" si="4"/>
        <v>1</v>
      </c>
      <c r="H21" s="147"/>
      <c r="I21" s="142"/>
      <c r="J21" s="142"/>
      <c r="K21" s="37">
        <f t="shared" si="0"/>
        <v>0</v>
      </c>
      <c r="L21" s="45">
        <f t="shared" si="1"/>
        <v>0</v>
      </c>
      <c r="M21" s="20">
        <f t="shared" si="1"/>
        <v>0</v>
      </c>
      <c r="N21" s="20">
        <f t="shared" si="1"/>
        <v>1</v>
      </c>
      <c r="O21" s="46">
        <f t="shared" si="2"/>
        <v>1</v>
      </c>
      <c r="P21" s="152">
        <v>1</v>
      </c>
      <c r="Q21" s="371" t="str">
        <f>IF(V22&gt;0,"стр.2.6 &lt; стр.2.6.1 по графе "&amp;V22,"OK")</f>
        <v>OK</v>
      </c>
      <c r="R21" s="372"/>
      <c r="S21" s="372"/>
      <c r="T21" s="372"/>
      <c r="U21" s="373"/>
      <c r="V21" t="s">
        <v>425</v>
      </c>
      <c r="W21" s="194" t="s">
        <v>432</v>
      </c>
      <c r="X21" s="194"/>
      <c r="Y21" s="194"/>
      <c r="Z21" s="194"/>
      <c r="AA21" s="194"/>
    </row>
    <row r="22" spans="1:35" ht="15.75" x14ac:dyDescent="0.25">
      <c r="A22" s="260" t="s">
        <v>139</v>
      </c>
      <c r="B22" s="88" t="s">
        <v>188</v>
      </c>
      <c r="C22" s="410"/>
      <c r="D22" s="141"/>
      <c r="E22" s="142"/>
      <c r="F22" s="142">
        <v>1</v>
      </c>
      <c r="G22" s="46">
        <f t="shared" si="4"/>
        <v>1</v>
      </c>
      <c r="H22" s="147"/>
      <c r="I22" s="142"/>
      <c r="J22" s="142"/>
      <c r="K22" s="37">
        <f t="shared" si="0"/>
        <v>0</v>
      </c>
      <c r="L22" s="45">
        <f t="shared" si="1"/>
        <v>0</v>
      </c>
      <c r="M22" s="20">
        <f t="shared" si="1"/>
        <v>0</v>
      </c>
      <c r="N22" s="20">
        <f t="shared" si="1"/>
        <v>1</v>
      </c>
      <c r="O22" s="46">
        <f t="shared" si="2"/>
        <v>1</v>
      </c>
      <c r="P22" s="152">
        <v>1</v>
      </c>
      <c r="V22" s="195">
        <f>IF(ISERROR(MATCH(FALSE,W22:AI22,0)+3),0,MATCH(FALSE,W22:AI22,0)+3)</f>
        <v>0</v>
      </c>
      <c r="W22" s="196" t="b">
        <f>D19&gt;=D20</f>
        <v>1</v>
      </c>
      <c r="X22" s="196" t="b">
        <f>E19&gt;=E20</f>
        <v>1</v>
      </c>
      <c r="Y22" s="196" t="b">
        <f>F19&gt;=F20</f>
        <v>1</v>
      </c>
      <c r="Z22" s="309" t="b">
        <v>1</v>
      </c>
      <c r="AA22" s="196" t="b">
        <f>H19&gt;=H20</f>
        <v>1</v>
      </c>
      <c r="AB22" s="196" t="b">
        <f>I19&gt;=I20</f>
        <v>1</v>
      </c>
      <c r="AC22" s="196" t="b">
        <f>J19&gt;=J20</f>
        <v>1</v>
      </c>
      <c r="AD22" s="309" t="b">
        <v>1</v>
      </c>
      <c r="AE22" s="309" t="b">
        <v>1</v>
      </c>
      <c r="AF22" s="309" t="b">
        <v>1</v>
      </c>
      <c r="AG22" s="309" t="b">
        <v>1</v>
      </c>
      <c r="AH22" s="309" t="b">
        <v>1</v>
      </c>
      <c r="AI22" s="196" t="b">
        <f>P19&gt;=P20</f>
        <v>1</v>
      </c>
    </row>
    <row r="23" spans="1:35" ht="15.75" x14ac:dyDescent="0.25">
      <c r="A23" s="174" t="s">
        <v>152</v>
      </c>
      <c r="B23" s="88" t="s">
        <v>189</v>
      </c>
      <c r="C23" s="407" t="s">
        <v>153</v>
      </c>
      <c r="D23" s="262" t="s">
        <v>458</v>
      </c>
      <c r="E23" s="263" t="s">
        <v>458</v>
      </c>
      <c r="F23" s="263" t="s">
        <v>458</v>
      </c>
      <c r="G23" s="46">
        <f>SUM(D23:F23)</f>
        <v>0</v>
      </c>
      <c r="H23" s="147"/>
      <c r="I23" s="142"/>
      <c r="J23" s="142"/>
      <c r="K23" s="37">
        <f t="shared" si="0"/>
        <v>0</v>
      </c>
      <c r="L23" s="45">
        <f>SUM(D23,H23)</f>
        <v>0</v>
      </c>
      <c r="M23" s="20">
        <f t="shared" ref="M23:N32" si="6">SUM(E23,I23)</f>
        <v>0</v>
      </c>
      <c r="N23" s="20">
        <f t="shared" si="6"/>
        <v>0</v>
      </c>
      <c r="O23" s="46">
        <f t="shared" si="2"/>
        <v>0</v>
      </c>
      <c r="P23" s="152"/>
      <c r="Q23" s="371" t="str">
        <f>IF(V24&gt;0,"стр.2.7 &lt; стр.2.7.1 по графе "&amp;V24,"OK")</f>
        <v>OK</v>
      </c>
      <c r="R23" s="372"/>
      <c r="S23" s="372"/>
      <c r="T23" s="372"/>
      <c r="U23" s="373"/>
      <c r="V23" t="s">
        <v>425</v>
      </c>
      <c r="W23" s="194" t="s">
        <v>433</v>
      </c>
      <c r="X23" s="194"/>
      <c r="Y23" s="194"/>
      <c r="Z23" s="194"/>
      <c r="AA23" s="194"/>
    </row>
    <row r="24" spans="1:35" ht="15.75" x14ac:dyDescent="0.25">
      <c r="A24" s="260" t="s">
        <v>139</v>
      </c>
      <c r="B24" s="88" t="s">
        <v>190</v>
      </c>
      <c r="C24" s="408"/>
      <c r="D24" s="262" t="s">
        <v>458</v>
      </c>
      <c r="E24" s="263" t="s">
        <v>458</v>
      </c>
      <c r="F24" s="263" t="s">
        <v>458</v>
      </c>
      <c r="G24" s="46">
        <f t="shared" ref="G24:G30" si="7">SUM(D24:F24)</f>
        <v>0</v>
      </c>
      <c r="H24" s="147"/>
      <c r="I24" s="142"/>
      <c r="J24" s="142"/>
      <c r="K24" s="37">
        <f t="shared" si="0"/>
        <v>0</v>
      </c>
      <c r="L24" s="45">
        <f t="shared" ref="L24:L30" si="8">SUM(D24,H24)</f>
        <v>0</v>
      </c>
      <c r="M24" s="20">
        <f t="shared" si="6"/>
        <v>0</v>
      </c>
      <c r="N24" s="20">
        <f t="shared" si="6"/>
        <v>0</v>
      </c>
      <c r="O24" s="46">
        <f t="shared" si="2"/>
        <v>0</v>
      </c>
      <c r="P24" s="152"/>
      <c r="V24" s="195">
        <f>IF(ISERROR(MATCH(FALSE,W24:AI24,0)+3),0,MATCH(FALSE,W24:AI24,0)+3)</f>
        <v>0</v>
      </c>
      <c r="W24" s="196" t="b">
        <f>D21&gt;=D22</f>
        <v>1</v>
      </c>
      <c r="X24" s="196" t="b">
        <f>E21&gt;=E22</f>
        <v>1</v>
      </c>
      <c r="Y24" s="196" t="b">
        <f>F21&gt;=F22</f>
        <v>1</v>
      </c>
      <c r="Z24" s="309" t="b">
        <v>1</v>
      </c>
      <c r="AA24" s="196" t="b">
        <f>H21&gt;=H22</f>
        <v>1</v>
      </c>
      <c r="AB24" s="196" t="b">
        <f>I21&gt;=I22</f>
        <v>1</v>
      </c>
      <c r="AC24" s="196" t="b">
        <f>J21&gt;=J22</f>
        <v>1</v>
      </c>
      <c r="AD24" s="309" t="b">
        <v>1</v>
      </c>
      <c r="AE24" s="309" t="b">
        <v>1</v>
      </c>
      <c r="AF24" s="309" t="b">
        <v>1</v>
      </c>
      <c r="AG24" s="309" t="b">
        <v>1</v>
      </c>
      <c r="AH24" s="309" t="b">
        <v>1</v>
      </c>
      <c r="AI24" s="196" t="b">
        <f>P21&gt;=P22</f>
        <v>1</v>
      </c>
    </row>
    <row r="25" spans="1:35" ht="15.75" x14ac:dyDescent="0.25">
      <c r="A25" s="174" t="s">
        <v>154</v>
      </c>
      <c r="B25" s="88" t="s">
        <v>335</v>
      </c>
      <c r="C25" s="407" t="s">
        <v>155</v>
      </c>
      <c r="D25" s="262" t="s">
        <v>458</v>
      </c>
      <c r="E25" s="263" t="s">
        <v>458</v>
      </c>
      <c r="F25" s="263" t="s">
        <v>458</v>
      </c>
      <c r="G25" s="46">
        <f t="shared" si="7"/>
        <v>0</v>
      </c>
      <c r="H25" s="147"/>
      <c r="I25" s="142"/>
      <c r="J25" s="142"/>
      <c r="K25" s="37">
        <f t="shared" si="0"/>
        <v>0</v>
      </c>
      <c r="L25" s="45">
        <f t="shared" si="8"/>
        <v>0</v>
      </c>
      <c r="M25" s="20">
        <f t="shared" si="6"/>
        <v>0</v>
      </c>
      <c r="N25" s="20">
        <f t="shared" si="6"/>
        <v>0</v>
      </c>
      <c r="O25" s="46">
        <f t="shared" si="2"/>
        <v>0</v>
      </c>
      <c r="P25" s="152"/>
      <c r="Q25" s="371" t="str">
        <f>IF(V26&gt;0,"стр.2.8 &lt; стр.2.8.1 по графе "&amp;V26,"OK")</f>
        <v>OK</v>
      </c>
      <c r="R25" s="372"/>
      <c r="S25" s="372"/>
      <c r="T25" s="372"/>
      <c r="U25" s="373"/>
      <c r="V25" t="s">
        <v>425</v>
      </c>
      <c r="W25" s="194" t="s">
        <v>434</v>
      </c>
      <c r="X25" s="194"/>
      <c r="Y25" s="194"/>
      <c r="Z25" s="194"/>
      <c r="AA25" s="194"/>
    </row>
    <row r="26" spans="1:35" ht="15.75" x14ac:dyDescent="0.25">
      <c r="A26" s="260" t="s">
        <v>139</v>
      </c>
      <c r="B26" s="88" t="s">
        <v>191</v>
      </c>
      <c r="C26" s="408"/>
      <c r="D26" s="262" t="s">
        <v>458</v>
      </c>
      <c r="E26" s="263" t="s">
        <v>458</v>
      </c>
      <c r="F26" s="263" t="s">
        <v>458</v>
      </c>
      <c r="G26" s="46">
        <f t="shared" si="7"/>
        <v>0</v>
      </c>
      <c r="H26" s="147"/>
      <c r="I26" s="142"/>
      <c r="J26" s="142"/>
      <c r="K26" s="37">
        <f t="shared" si="0"/>
        <v>0</v>
      </c>
      <c r="L26" s="45">
        <f t="shared" si="8"/>
        <v>0</v>
      </c>
      <c r="M26" s="20">
        <f t="shared" si="6"/>
        <v>0</v>
      </c>
      <c r="N26" s="20">
        <f t="shared" si="6"/>
        <v>0</v>
      </c>
      <c r="O26" s="46">
        <f t="shared" si="2"/>
        <v>0</v>
      </c>
      <c r="P26" s="152"/>
      <c r="V26" s="195">
        <f>IF(ISERROR(MATCH(FALSE,W26:AI26,0)+3),0,MATCH(FALSE,W26:AI26,0)+3)</f>
        <v>0</v>
      </c>
      <c r="W26" s="196" t="b">
        <f>D23&gt;=D24</f>
        <v>1</v>
      </c>
      <c r="X26" s="196" t="b">
        <f>E23&gt;=E24</f>
        <v>1</v>
      </c>
      <c r="Y26" s="196" t="b">
        <f>F23&gt;=F24</f>
        <v>1</v>
      </c>
      <c r="Z26" s="309" t="b">
        <v>1</v>
      </c>
      <c r="AA26" s="196" t="b">
        <f>H23&gt;=H24</f>
        <v>1</v>
      </c>
      <c r="AB26" s="196" t="b">
        <f>I23&gt;=I24</f>
        <v>1</v>
      </c>
      <c r="AC26" s="196" t="b">
        <f>J23&gt;=J24</f>
        <v>1</v>
      </c>
      <c r="AD26" s="309" t="b">
        <v>1</v>
      </c>
      <c r="AE26" s="309" t="b">
        <v>1</v>
      </c>
      <c r="AF26" s="309" t="b">
        <v>1</v>
      </c>
      <c r="AG26" s="309" t="b">
        <v>1</v>
      </c>
      <c r="AH26" s="309" t="b">
        <v>1</v>
      </c>
      <c r="AI26" s="196" t="b">
        <f>P23&gt;=P24</f>
        <v>1</v>
      </c>
    </row>
    <row r="27" spans="1:35" ht="15.75" x14ac:dyDescent="0.25">
      <c r="A27" s="174" t="s">
        <v>156</v>
      </c>
      <c r="B27" s="88" t="s">
        <v>192</v>
      </c>
      <c r="C27" s="407" t="s">
        <v>157</v>
      </c>
      <c r="D27" s="262" t="s">
        <v>458</v>
      </c>
      <c r="E27" s="263" t="s">
        <v>458</v>
      </c>
      <c r="F27" s="263" t="s">
        <v>458</v>
      </c>
      <c r="G27" s="46">
        <f t="shared" si="7"/>
        <v>0</v>
      </c>
      <c r="H27" s="147"/>
      <c r="I27" s="142"/>
      <c r="J27" s="142"/>
      <c r="K27" s="37">
        <f t="shared" si="0"/>
        <v>0</v>
      </c>
      <c r="L27" s="45">
        <f t="shared" si="8"/>
        <v>0</v>
      </c>
      <c r="M27" s="20">
        <f t="shared" si="6"/>
        <v>0</v>
      </c>
      <c r="N27" s="20">
        <f t="shared" si="6"/>
        <v>0</v>
      </c>
      <c r="O27" s="46">
        <f t="shared" si="2"/>
        <v>0</v>
      </c>
      <c r="P27" s="152"/>
      <c r="Q27" s="371" t="str">
        <f>IF(V28&gt;0,"стр.2.9 &lt; стр.2.9.1 по графе "&amp;V28,"OK")</f>
        <v>OK</v>
      </c>
      <c r="R27" s="372"/>
      <c r="S27" s="372"/>
      <c r="T27" s="372"/>
      <c r="U27" s="373"/>
      <c r="V27" t="s">
        <v>425</v>
      </c>
      <c r="W27" s="194" t="s">
        <v>435</v>
      </c>
      <c r="X27" s="194"/>
      <c r="Y27" s="194"/>
      <c r="Z27" s="194"/>
      <c r="AA27" s="194"/>
    </row>
    <row r="28" spans="1:35" ht="15.75" x14ac:dyDescent="0.25">
      <c r="A28" s="260" t="s">
        <v>139</v>
      </c>
      <c r="B28" s="88" t="s">
        <v>193</v>
      </c>
      <c r="C28" s="408"/>
      <c r="D28" s="262" t="s">
        <v>458</v>
      </c>
      <c r="E28" s="263" t="s">
        <v>458</v>
      </c>
      <c r="F28" s="263" t="s">
        <v>458</v>
      </c>
      <c r="G28" s="46">
        <f t="shared" si="7"/>
        <v>0</v>
      </c>
      <c r="H28" s="147"/>
      <c r="I28" s="142"/>
      <c r="J28" s="142"/>
      <c r="K28" s="37">
        <f t="shared" si="0"/>
        <v>0</v>
      </c>
      <c r="L28" s="45">
        <f t="shared" si="8"/>
        <v>0</v>
      </c>
      <c r="M28" s="20">
        <f t="shared" si="6"/>
        <v>0</v>
      </c>
      <c r="N28" s="20">
        <f t="shared" si="6"/>
        <v>0</v>
      </c>
      <c r="O28" s="46">
        <f t="shared" si="2"/>
        <v>0</v>
      </c>
      <c r="P28" s="152"/>
      <c r="V28" s="195">
        <f>IF(ISERROR(MATCH(FALSE,W28:AI28,0)+3),0,MATCH(FALSE,W28:AI28,0)+3)</f>
        <v>0</v>
      </c>
      <c r="W28" s="196" t="b">
        <f>D25&gt;=D26</f>
        <v>1</v>
      </c>
      <c r="X28" s="196" t="b">
        <f>E25&gt;=E26</f>
        <v>1</v>
      </c>
      <c r="Y28" s="196" t="b">
        <f>F25&gt;=F26</f>
        <v>1</v>
      </c>
      <c r="Z28" s="309" t="b">
        <v>1</v>
      </c>
      <c r="AA28" s="196" t="b">
        <f>H25&gt;=H26</f>
        <v>1</v>
      </c>
      <c r="AB28" s="196" t="b">
        <f>I25&gt;=I26</f>
        <v>1</v>
      </c>
      <c r="AC28" s="196" t="b">
        <f>J25&gt;=J26</f>
        <v>1</v>
      </c>
      <c r="AD28" s="309" t="b">
        <v>1</v>
      </c>
      <c r="AE28" s="309" t="b">
        <v>1</v>
      </c>
      <c r="AF28" s="309" t="b">
        <v>1</v>
      </c>
      <c r="AG28" s="309" t="b">
        <v>1</v>
      </c>
      <c r="AH28" s="309" t="b">
        <v>1</v>
      </c>
      <c r="AI28" s="196" t="b">
        <f>P25&gt;=P26</f>
        <v>1</v>
      </c>
    </row>
    <row r="29" spans="1:35" ht="15.75" x14ac:dyDescent="0.25">
      <c r="A29" s="174" t="s">
        <v>158</v>
      </c>
      <c r="B29" s="88" t="s">
        <v>194</v>
      </c>
      <c r="C29" s="407" t="s">
        <v>159</v>
      </c>
      <c r="D29" s="262" t="s">
        <v>458</v>
      </c>
      <c r="E29" s="263" t="s">
        <v>458</v>
      </c>
      <c r="F29" s="263" t="s">
        <v>458</v>
      </c>
      <c r="G29" s="46">
        <f t="shared" si="7"/>
        <v>0</v>
      </c>
      <c r="H29" s="147"/>
      <c r="I29" s="142"/>
      <c r="J29" s="142"/>
      <c r="K29" s="37">
        <f t="shared" si="0"/>
        <v>0</v>
      </c>
      <c r="L29" s="45">
        <f t="shared" si="8"/>
        <v>0</v>
      </c>
      <c r="M29" s="20">
        <f t="shared" si="6"/>
        <v>0</v>
      </c>
      <c r="N29" s="20">
        <f t="shared" si="6"/>
        <v>0</v>
      </c>
      <c r="O29" s="46">
        <f t="shared" si="2"/>
        <v>0</v>
      </c>
      <c r="P29" s="152"/>
      <c r="Q29" s="371" t="str">
        <f>IF(V30&gt;0,"стр.2.10 &lt; стр.2.10.1 по графе "&amp;V30,"OK")</f>
        <v>OK</v>
      </c>
      <c r="R29" s="372"/>
      <c r="S29" s="372"/>
      <c r="T29" s="372"/>
      <c r="U29" s="373"/>
      <c r="V29" t="s">
        <v>425</v>
      </c>
      <c r="W29" s="194" t="s">
        <v>436</v>
      </c>
      <c r="X29" s="194"/>
      <c r="Y29" s="194"/>
      <c r="Z29" s="194"/>
      <c r="AA29" s="194"/>
    </row>
    <row r="30" spans="1:35" ht="15.75" x14ac:dyDescent="0.25">
      <c r="A30" s="260" t="s">
        <v>139</v>
      </c>
      <c r="B30" s="88" t="s">
        <v>195</v>
      </c>
      <c r="C30" s="408"/>
      <c r="D30" s="262" t="s">
        <v>458</v>
      </c>
      <c r="E30" s="263" t="s">
        <v>458</v>
      </c>
      <c r="F30" s="263" t="s">
        <v>458</v>
      </c>
      <c r="G30" s="46">
        <f t="shared" si="7"/>
        <v>0</v>
      </c>
      <c r="H30" s="147"/>
      <c r="I30" s="142"/>
      <c r="J30" s="142"/>
      <c r="K30" s="37">
        <f t="shared" si="0"/>
        <v>0</v>
      </c>
      <c r="L30" s="45">
        <f t="shared" si="8"/>
        <v>0</v>
      </c>
      <c r="M30" s="20">
        <f t="shared" si="6"/>
        <v>0</v>
      </c>
      <c r="N30" s="20">
        <f t="shared" si="6"/>
        <v>0</v>
      </c>
      <c r="O30" s="46">
        <f t="shared" si="2"/>
        <v>0</v>
      </c>
      <c r="P30" s="152"/>
      <c r="V30" s="195">
        <f>IF(ISERROR(MATCH(FALSE,W30:AI30,0)+3),0,MATCH(FALSE,W30:AI30,0)+3)</f>
        <v>0</v>
      </c>
      <c r="W30" s="196" t="b">
        <f>D27&gt;=D28</f>
        <v>1</v>
      </c>
      <c r="X30" s="196" t="b">
        <f>E27&gt;=E28</f>
        <v>1</v>
      </c>
      <c r="Y30" s="196" t="b">
        <f>F27&gt;=F28</f>
        <v>1</v>
      </c>
      <c r="Z30" s="309" t="b">
        <v>1</v>
      </c>
      <c r="AA30" s="196" t="b">
        <f>H27&gt;=H28</f>
        <v>1</v>
      </c>
      <c r="AB30" s="196" t="b">
        <f>I27&gt;=I28</f>
        <v>1</v>
      </c>
      <c r="AC30" s="196" t="b">
        <f>J27&gt;=J28</f>
        <v>1</v>
      </c>
      <c r="AD30" s="309" t="b">
        <v>1</v>
      </c>
      <c r="AE30" s="309" t="b">
        <v>1</v>
      </c>
      <c r="AF30" s="309" t="b">
        <v>1</v>
      </c>
      <c r="AG30" s="309" t="b">
        <v>1</v>
      </c>
      <c r="AH30" s="309" t="b">
        <v>1</v>
      </c>
      <c r="AI30" s="196" t="b">
        <f>P27&gt;=P28</f>
        <v>1</v>
      </c>
    </row>
    <row r="31" spans="1:35" ht="15.75" x14ac:dyDescent="0.25">
      <c r="A31" s="174" t="s">
        <v>160</v>
      </c>
      <c r="B31" s="88" t="s">
        <v>196</v>
      </c>
      <c r="C31" s="407" t="s">
        <v>161</v>
      </c>
      <c r="D31" s="141"/>
      <c r="E31" s="142"/>
      <c r="F31" s="142"/>
      <c r="G31" s="46">
        <f t="shared" si="4"/>
        <v>0</v>
      </c>
      <c r="H31" s="262" t="s">
        <v>458</v>
      </c>
      <c r="I31" s="263" t="s">
        <v>458</v>
      </c>
      <c r="J31" s="263" t="s">
        <v>458</v>
      </c>
      <c r="K31" s="37">
        <f>SUM(H31:J31)</f>
        <v>0</v>
      </c>
      <c r="L31" s="45">
        <f>SUM(D31,H31)</f>
        <v>0</v>
      </c>
      <c r="M31" s="20">
        <f t="shared" si="6"/>
        <v>0</v>
      </c>
      <c r="N31" s="20">
        <f t="shared" si="6"/>
        <v>0</v>
      </c>
      <c r="O31" s="46">
        <f t="shared" si="2"/>
        <v>0</v>
      </c>
      <c r="P31" s="152"/>
      <c r="Q31" s="371" t="str">
        <f>IF(V32&gt;0,"стр.2.11 &lt; стр.2.11.1 по графе "&amp;V32,"OK")</f>
        <v>OK</v>
      </c>
      <c r="R31" s="372"/>
      <c r="S31" s="372"/>
      <c r="T31" s="372"/>
      <c r="U31" s="373"/>
      <c r="V31" t="s">
        <v>425</v>
      </c>
      <c r="W31" s="194" t="s">
        <v>437</v>
      </c>
      <c r="X31" s="194"/>
      <c r="Y31" s="194"/>
      <c r="Z31" s="194"/>
      <c r="AA31" s="194"/>
    </row>
    <row r="32" spans="1:35" ht="15.75" x14ac:dyDescent="0.25">
      <c r="A32" s="260" t="s">
        <v>139</v>
      </c>
      <c r="B32" s="88" t="s">
        <v>197</v>
      </c>
      <c r="C32" s="408"/>
      <c r="D32" s="141"/>
      <c r="E32" s="142"/>
      <c r="F32" s="142"/>
      <c r="G32" s="46">
        <f t="shared" si="4"/>
        <v>0</v>
      </c>
      <c r="H32" s="262" t="s">
        <v>458</v>
      </c>
      <c r="I32" s="263" t="s">
        <v>458</v>
      </c>
      <c r="J32" s="263" t="s">
        <v>458</v>
      </c>
      <c r="K32" s="37">
        <f>SUM(H32:J32)</f>
        <v>0</v>
      </c>
      <c r="L32" s="45">
        <f>SUM(D32,H32)</f>
        <v>0</v>
      </c>
      <c r="M32" s="20">
        <f t="shared" si="6"/>
        <v>0</v>
      </c>
      <c r="N32" s="20">
        <f t="shared" si="6"/>
        <v>0</v>
      </c>
      <c r="O32" s="46">
        <f t="shared" si="2"/>
        <v>0</v>
      </c>
      <c r="P32" s="152"/>
      <c r="V32" s="195">
        <f>IF(ISERROR(MATCH(FALSE,W32:AI32,0)+3),0,MATCH(FALSE,W32:AI32,0)+3)</f>
        <v>0</v>
      </c>
      <c r="W32" s="196" t="b">
        <f>D29&gt;=D30</f>
        <v>1</v>
      </c>
      <c r="X32" s="196" t="b">
        <f>E29&gt;=E30</f>
        <v>1</v>
      </c>
      <c r="Y32" s="196" t="b">
        <f>F29&gt;=F30</f>
        <v>1</v>
      </c>
      <c r="Z32" s="309" t="b">
        <v>1</v>
      </c>
      <c r="AA32" s="196" t="b">
        <f>H29&gt;=H30</f>
        <v>1</v>
      </c>
      <c r="AB32" s="196" t="b">
        <f>I29&gt;=I30</f>
        <v>1</v>
      </c>
      <c r="AC32" s="196" t="b">
        <f>J29&gt;=J30</f>
        <v>1</v>
      </c>
      <c r="AD32" s="309" t="b">
        <v>1</v>
      </c>
      <c r="AE32" s="309" t="b">
        <v>1</v>
      </c>
      <c r="AF32" s="309" t="b">
        <v>1</v>
      </c>
      <c r="AG32" s="309" t="b">
        <v>1</v>
      </c>
      <c r="AH32" s="309" t="b">
        <v>1</v>
      </c>
      <c r="AI32" s="196" t="b">
        <f>P29&gt;=P30</f>
        <v>1</v>
      </c>
    </row>
    <row r="33" spans="1:35" ht="15.75" x14ac:dyDescent="0.25">
      <c r="A33" s="261" t="s">
        <v>162</v>
      </c>
      <c r="B33" s="88" t="s">
        <v>198</v>
      </c>
      <c r="C33" s="407" t="s">
        <v>163</v>
      </c>
      <c r="D33" s="141"/>
      <c r="E33" s="142"/>
      <c r="F33" s="142"/>
      <c r="G33" s="46">
        <f t="shared" si="4"/>
        <v>0</v>
      </c>
      <c r="H33" s="147"/>
      <c r="I33" s="142"/>
      <c r="J33" s="142"/>
      <c r="K33" s="37">
        <f t="shared" si="0"/>
        <v>0</v>
      </c>
      <c r="L33" s="45">
        <f t="shared" si="1"/>
        <v>0</v>
      </c>
      <c r="M33" s="20">
        <f t="shared" si="1"/>
        <v>0</v>
      </c>
      <c r="N33" s="20">
        <f t="shared" si="1"/>
        <v>0</v>
      </c>
      <c r="O33" s="46">
        <f t="shared" si="2"/>
        <v>0</v>
      </c>
      <c r="P33" s="152"/>
      <c r="Q33" s="371" t="str">
        <f>IF(V34&gt;0,"стр.2.12 &lt; стр.2.12.1 по графе "&amp;V34,"OK")</f>
        <v>OK</v>
      </c>
      <c r="R33" s="372"/>
      <c r="S33" s="372"/>
      <c r="T33" s="372"/>
      <c r="U33" s="373"/>
      <c r="V33" t="s">
        <v>425</v>
      </c>
      <c r="W33" s="194" t="s">
        <v>438</v>
      </c>
      <c r="X33" s="194"/>
      <c r="Y33" s="194"/>
      <c r="Z33" s="194"/>
      <c r="AA33" s="194"/>
    </row>
    <row r="34" spans="1:35" ht="16.5" thickBot="1" x14ac:dyDescent="0.3">
      <c r="A34" s="264" t="s">
        <v>139</v>
      </c>
      <c r="B34" s="90" t="s">
        <v>164</v>
      </c>
      <c r="C34" s="408"/>
      <c r="D34" s="139"/>
      <c r="E34" s="140"/>
      <c r="F34" s="140"/>
      <c r="G34" s="42">
        <f t="shared" si="4"/>
        <v>0</v>
      </c>
      <c r="H34" s="146"/>
      <c r="I34" s="140"/>
      <c r="J34" s="140"/>
      <c r="K34" s="35">
        <f t="shared" si="0"/>
        <v>0</v>
      </c>
      <c r="L34" s="41">
        <f t="shared" si="1"/>
        <v>0</v>
      </c>
      <c r="M34" s="23">
        <f t="shared" si="1"/>
        <v>0</v>
      </c>
      <c r="N34" s="23">
        <f t="shared" si="1"/>
        <v>0</v>
      </c>
      <c r="O34" s="42">
        <f t="shared" si="2"/>
        <v>0</v>
      </c>
      <c r="P34" s="150"/>
      <c r="V34" s="195">
        <f>IF(ISERROR(MATCH(FALSE,W34:AI34,0)+3),0,MATCH(FALSE,W34:AI34,0)+3)</f>
        <v>0</v>
      </c>
      <c r="W34" s="196" t="b">
        <f>D31&gt;=D32</f>
        <v>1</v>
      </c>
      <c r="X34" s="196" t="b">
        <f>E31&gt;=E32</f>
        <v>1</v>
      </c>
      <c r="Y34" s="196" t="b">
        <f>F31&gt;=F32</f>
        <v>1</v>
      </c>
      <c r="Z34" s="309" t="b">
        <v>1</v>
      </c>
      <c r="AA34" s="196" t="b">
        <f>H31&gt;=H32</f>
        <v>1</v>
      </c>
      <c r="AB34" s="196" t="b">
        <f>I31&gt;=I32</f>
        <v>1</v>
      </c>
      <c r="AC34" s="196" t="b">
        <f>J31&gt;=J32</f>
        <v>1</v>
      </c>
      <c r="AD34" s="309" t="b">
        <v>1</v>
      </c>
      <c r="AE34" s="309" t="b">
        <v>1</v>
      </c>
      <c r="AF34" s="309" t="b">
        <v>1</v>
      </c>
      <c r="AG34" s="309" t="b">
        <v>1</v>
      </c>
      <c r="AH34" s="309" t="b">
        <v>1</v>
      </c>
      <c r="AI34" s="196" t="b">
        <f>P31&gt;=P32</f>
        <v>1</v>
      </c>
    </row>
    <row r="35" spans="1:35" ht="51" customHeight="1" x14ac:dyDescent="0.25">
      <c r="A35" s="265" t="s">
        <v>16</v>
      </c>
      <c r="B35" s="91" t="s">
        <v>199</v>
      </c>
      <c r="C35" s="94" t="s">
        <v>165</v>
      </c>
      <c r="D35" s="137"/>
      <c r="E35" s="138"/>
      <c r="F35" s="138"/>
      <c r="G35" s="44">
        <f t="shared" si="4"/>
        <v>0</v>
      </c>
      <c r="H35" s="145"/>
      <c r="I35" s="138"/>
      <c r="J35" s="138"/>
      <c r="K35" s="36">
        <f t="shared" si="0"/>
        <v>0</v>
      </c>
      <c r="L35" s="38">
        <f t="shared" si="1"/>
        <v>0</v>
      </c>
      <c r="M35" s="39">
        <f t="shared" si="1"/>
        <v>0</v>
      </c>
      <c r="N35" s="39">
        <f t="shared" si="1"/>
        <v>0</v>
      </c>
      <c r="O35" s="40">
        <f t="shared" si="2"/>
        <v>0</v>
      </c>
      <c r="P35" s="151"/>
      <c r="Q35" s="371" t="str">
        <f>IF(V36&gt;0,"стр.2.13 &lt; стр.2.13.1 по графе "&amp;V36,"OK")</f>
        <v>OK</v>
      </c>
      <c r="R35" s="372"/>
      <c r="S35" s="372"/>
      <c r="T35" s="372"/>
      <c r="U35" s="373"/>
      <c r="V35" t="s">
        <v>425</v>
      </c>
      <c r="W35" s="194" t="s">
        <v>439</v>
      </c>
      <c r="X35" s="194"/>
      <c r="Y35" s="194"/>
      <c r="Z35" s="194"/>
      <c r="AA35" s="194"/>
    </row>
    <row r="36" spans="1:35" ht="60.75" thickBot="1" x14ac:dyDescent="0.3">
      <c r="A36" s="172" t="s">
        <v>166</v>
      </c>
      <c r="B36" s="90" t="s">
        <v>200</v>
      </c>
      <c r="C36" s="56" t="s">
        <v>167</v>
      </c>
      <c r="D36" s="139"/>
      <c r="E36" s="140"/>
      <c r="F36" s="140"/>
      <c r="G36" s="42">
        <f t="shared" si="4"/>
        <v>0</v>
      </c>
      <c r="H36" s="146"/>
      <c r="I36" s="140"/>
      <c r="J36" s="140"/>
      <c r="K36" s="35">
        <f t="shared" si="0"/>
        <v>0</v>
      </c>
      <c r="L36" s="41">
        <f t="shared" si="1"/>
        <v>0</v>
      </c>
      <c r="M36" s="23">
        <f t="shared" si="1"/>
        <v>0</v>
      </c>
      <c r="N36" s="23">
        <f t="shared" si="1"/>
        <v>0</v>
      </c>
      <c r="O36" s="42">
        <f t="shared" si="2"/>
        <v>0</v>
      </c>
      <c r="P36" s="150"/>
      <c r="V36" s="195">
        <f>IF(ISERROR(MATCH(FALSE,W36:AI36,0)+3),0,MATCH(FALSE,W36:AI36,0)+3)</f>
        <v>0</v>
      </c>
      <c r="W36" s="196" t="b">
        <f>D33&gt;=D34</f>
        <v>1</v>
      </c>
      <c r="X36" s="196" t="b">
        <f>E33&gt;=E34</f>
        <v>1</v>
      </c>
      <c r="Y36" s="196" t="b">
        <f>F33&gt;=F34</f>
        <v>1</v>
      </c>
      <c r="Z36" s="309" t="b">
        <v>1</v>
      </c>
      <c r="AA36" s="196" t="b">
        <f>H33&gt;=H34</f>
        <v>1</v>
      </c>
      <c r="AB36" s="196" t="b">
        <f>I33&gt;=I34</f>
        <v>1</v>
      </c>
      <c r="AC36" s="196" t="b">
        <f>J33&gt;=J34</f>
        <v>1</v>
      </c>
      <c r="AD36" s="309" t="b">
        <v>1</v>
      </c>
      <c r="AE36" s="309" t="b">
        <v>1</v>
      </c>
      <c r="AF36" s="309" t="b">
        <v>1</v>
      </c>
      <c r="AG36" s="309" t="b">
        <v>1</v>
      </c>
      <c r="AH36" s="309" t="b">
        <v>1</v>
      </c>
      <c r="AI36" s="196" t="b">
        <f>P33&gt;=P34</f>
        <v>1</v>
      </c>
    </row>
    <row r="37" spans="1:35" ht="51" customHeight="1" x14ac:dyDescent="0.25">
      <c r="A37" s="173" t="s">
        <v>168</v>
      </c>
      <c r="B37" s="91" t="s">
        <v>201</v>
      </c>
      <c r="C37" s="94" t="s">
        <v>169</v>
      </c>
      <c r="D37" s="137"/>
      <c r="E37" s="138"/>
      <c r="F37" s="138"/>
      <c r="G37" s="44">
        <f t="shared" si="4"/>
        <v>0</v>
      </c>
      <c r="H37" s="145"/>
      <c r="I37" s="138"/>
      <c r="J37" s="138"/>
      <c r="K37" s="36">
        <f t="shared" si="0"/>
        <v>0</v>
      </c>
      <c r="L37" s="38">
        <f t="shared" si="1"/>
        <v>0</v>
      </c>
      <c r="M37" s="39">
        <f t="shared" si="1"/>
        <v>0</v>
      </c>
      <c r="N37" s="39">
        <f t="shared" si="1"/>
        <v>0</v>
      </c>
      <c r="O37" s="40">
        <f t="shared" si="2"/>
        <v>0</v>
      </c>
      <c r="P37" s="151"/>
      <c r="Q37" s="371" t="str">
        <f>IF(V38&gt;0,"стр.3 &lt; стр.3.1 по графе "&amp;V38,"OK")</f>
        <v>OK</v>
      </c>
      <c r="R37" s="372"/>
      <c r="S37" s="372"/>
      <c r="T37" s="372"/>
      <c r="U37" s="373"/>
      <c r="V37" t="s">
        <v>425</v>
      </c>
      <c r="W37" s="194" t="s">
        <v>440</v>
      </c>
      <c r="X37" s="194"/>
      <c r="Y37" s="194"/>
      <c r="Z37" s="194"/>
      <c r="AA37" s="194"/>
    </row>
    <row r="38" spans="1:35" ht="22.5" customHeight="1" x14ac:dyDescent="0.25">
      <c r="A38" s="261" t="s">
        <v>170</v>
      </c>
      <c r="B38" s="88" t="s">
        <v>202</v>
      </c>
      <c r="C38" s="12" t="s">
        <v>171</v>
      </c>
      <c r="D38" s="141"/>
      <c r="E38" s="142"/>
      <c r="F38" s="142"/>
      <c r="G38" s="46">
        <f t="shared" si="4"/>
        <v>0</v>
      </c>
      <c r="H38" s="147"/>
      <c r="I38" s="142"/>
      <c r="J38" s="142"/>
      <c r="K38" s="37">
        <f t="shared" si="0"/>
        <v>0</v>
      </c>
      <c r="L38" s="45">
        <f t="shared" si="1"/>
        <v>0</v>
      </c>
      <c r="M38" s="20">
        <f t="shared" si="1"/>
        <v>0</v>
      </c>
      <c r="N38" s="20">
        <f t="shared" si="1"/>
        <v>0</v>
      </c>
      <c r="O38" s="46">
        <f t="shared" si="2"/>
        <v>0</v>
      </c>
      <c r="P38" s="152"/>
      <c r="V38" s="195">
        <f>IF(ISERROR(MATCH(FALSE,W38:AI38,0)+3),0,MATCH(FALSE,W38:AI38,0)+3)</f>
        <v>0</v>
      </c>
      <c r="W38" s="196" t="b">
        <f>D35&gt;=D36</f>
        <v>1</v>
      </c>
      <c r="X38" s="196" t="b">
        <f>E35&gt;=E36</f>
        <v>1</v>
      </c>
      <c r="Y38" s="196" t="b">
        <f>F35&gt;=F36</f>
        <v>1</v>
      </c>
      <c r="Z38" s="309" t="b">
        <v>1</v>
      </c>
      <c r="AA38" s="196" t="b">
        <f>H35&gt;=H36</f>
        <v>1</v>
      </c>
      <c r="AB38" s="196" t="b">
        <f>I35&gt;=I36</f>
        <v>1</v>
      </c>
      <c r="AC38" s="196" t="b">
        <f>J35&gt;=J36</f>
        <v>1</v>
      </c>
      <c r="AD38" s="309" t="b">
        <v>1</v>
      </c>
      <c r="AE38" s="309" t="b">
        <v>1</v>
      </c>
      <c r="AF38" s="309" t="b">
        <v>1</v>
      </c>
      <c r="AG38" s="309" t="b">
        <v>1</v>
      </c>
      <c r="AH38" s="309" t="b">
        <v>1</v>
      </c>
      <c r="AI38" s="196" t="b">
        <f>P35&gt;=P36</f>
        <v>1</v>
      </c>
    </row>
    <row r="39" spans="1:35" ht="15.75" x14ac:dyDescent="0.25">
      <c r="A39" s="174" t="s">
        <v>172</v>
      </c>
      <c r="B39" s="88" t="s">
        <v>203</v>
      </c>
      <c r="C39" s="12" t="s">
        <v>173</v>
      </c>
      <c r="D39" s="141"/>
      <c r="E39" s="142"/>
      <c r="F39" s="142"/>
      <c r="G39" s="46">
        <f t="shared" si="4"/>
        <v>0</v>
      </c>
      <c r="H39" s="147"/>
      <c r="I39" s="142"/>
      <c r="J39" s="142"/>
      <c r="K39" s="37">
        <f t="shared" si="0"/>
        <v>0</v>
      </c>
      <c r="L39" s="45">
        <f t="shared" si="1"/>
        <v>0</v>
      </c>
      <c r="M39" s="20">
        <f t="shared" si="1"/>
        <v>0</v>
      </c>
      <c r="N39" s="20">
        <f t="shared" si="1"/>
        <v>0</v>
      </c>
      <c r="O39" s="46">
        <f t="shared" si="2"/>
        <v>0</v>
      </c>
      <c r="P39" s="152"/>
      <c r="Q39" s="371" t="str">
        <f>IF(V40&gt;0,"стр.4 &lt; суммы стр.4.1 - 4.3 по графе "&amp;V40,"OK")</f>
        <v>OK</v>
      </c>
      <c r="R39" s="372"/>
      <c r="S39" s="372"/>
      <c r="T39" s="372"/>
      <c r="U39" s="373"/>
      <c r="V39" t="s">
        <v>425</v>
      </c>
      <c r="W39" s="194" t="s">
        <v>441</v>
      </c>
      <c r="X39" s="194"/>
      <c r="Y39" s="194"/>
      <c r="Z39" s="194"/>
      <c r="AA39" s="194"/>
    </row>
    <row r="40" spans="1:35" ht="45.75" thickBot="1" x14ac:dyDescent="0.3">
      <c r="A40" s="172" t="s">
        <v>174</v>
      </c>
      <c r="B40" s="90" t="s">
        <v>204</v>
      </c>
      <c r="C40" s="56" t="s">
        <v>175</v>
      </c>
      <c r="D40" s="139"/>
      <c r="E40" s="140"/>
      <c r="F40" s="140"/>
      <c r="G40" s="42">
        <f t="shared" si="4"/>
        <v>0</v>
      </c>
      <c r="H40" s="146"/>
      <c r="I40" s="140"/>
      <c r="J40" s="140"/>
      <c r="K40" s="35">
        <f t="shared" si="0"/>
        <v>0</v>
      </c>
      <c r="L40" s="41">
        <f t="shared" si="1"/>
        <v>0</v>
      </c>
      <c r="M40" s="23">
        <f t="shared" si="1"/>
        <v>0</v>
      </c>
      <c r="N40" s="23">
        <f t="shared" si="1"/>
        <v>0</v>
      </c>
      <c r="O40" s="42">
        <f t="shared" si="2"/>
        <v>0</v>
      </c>
      <c r="P40" s="150"/>
      <c r="V40" s="195">
        <f>IF(ISERROR(MATCH(FALSE,W40:AI40,0)+3),0,MATCH(FALSE,W40:AI40,0)+3)</f>
        <v>0</v>
      </c>
      <c r="W40" s="196" t="b">
        <f>D37&gt;=SUM(D38:D40)</f>
        <v>1</v>
      </c>
      <c r="X40" s="196" t="b">
        <f>E37&gt;=SUM(E38:E40)</f>
        <v>1</v>
      </c>
      <c r="Y40" s="196" t="b">
        <f>F37&gt;=SUM(F38:F40)</f>
        <v>1</v>
      </c>
      <c r="Z40" s="309" t="b">
        <v>1</v>
      </c>
      <c r="AA40" s="196" t="b">
        <f>H37&gt;=SUM(H38:H40)</f>
        <v>1</v>
      </c>
      <c r="AB40" s="196" t="b">
        <f>I37&gt;=SUM(I38:I40)</f>
        <v>1</v>
      </c>
      <c r="AC40" s="196" t="b">
        <f>J37&gt;=SUM(J38:J40)</f>
        <v>1</v>
      </c>
      <c r="AD40" s="309" t="b">
        <v>1</v>
      </c>
      <c r="AE40" s="309" t="b">
        <v>1</v>
      </c>
      <c r="AF40" s="309" t="b">
        <v>1</v>
      </c>
      <c r="AG40" s="309" t="b">
        <v>1</v>
      </c>
      <c r="AH40" s="309" t="b">
        <v>1</v>
      </c>
      <c r="AI40" s="196" t="b">
        <f>P37&gt;=SUM(P38:P40)</f>
        <v>1</v>
      </c>
    </row>
    <row r="41" spans="1:35" ht="15.75" x14ac:dyDescent="0.25">
      <c r="A41" s="173" t="s">
        <v>176</v>
      </c>
      <c r="B41" s="91" t="s">
        <v>205</v>
      </c>
      <c r="C41" s="94" t="s">
        <v>177</v>
      </c>
      <c r="D41" s="137"/>
      <c r="E41" s="138"/>
      <c r="F41" s="138"/>
      <c r="G41" s="44">
        <f t="shared" si="4"/>
        <v>0</v>
      </c>
      <c r="H41" s="145"/>
      <c r="I41" s="138"/>
      <c r="J41" s="138">
        <v>1</v>
      </c>
      <c r="K41" s="36">
        <f t="shared" si="0"/>
        <v>1</v>
      </c>
      <c r="L41" s="38">
        <f t="shared" si="1"/>
        <v>0</v>
      </c>
      <c r="M41" s="39">
        <f t="shared" si="1"/>
        <v>0</v>
      </c>
      <c r="N41" s="39">
        <f t="shared" si="1"/>
        <v>1</v>
      </c>
      <c r="O41" s="40">
        <f t="shared" si="2"/>
        <v>1</v>
      </c>
      <c r="P41" s="151"/>
      <c r="Q41" s="371" t="str">
        <f>IF(V42&gt;0,"стр.5 &lt; стр.5.1 по графе "&amp;V42,"OK")</f>
        <v>OK</v>
      </c>
      <c r="R41" s="372"/>
      <c r="S41" s="372"/>
      <c r="T41" s="372"/>
      <c r="U41" s="373"/>
      <c r="V41" t="s">
        <v>425</v>
      </c>
      <c r="W41" s="194" t="s">
        <v>442</v>
      </c>
      <c r="X41" s="194"/>
      <c r="Y41" s="194"/>
      <c r="Z41" s="194"/>
      <c r="AA41" s="194"/>
    </row>
    <row r="42" spans="1:35" ht="66" customHeight="1" thickBot="1" x14ac:dyDescent="0.3">
      <c r="A42" s="266" t="s">
        <v>207</v>
      </c>
      <c r="B42" s="90" t="s">
        <v>237</v>
      </c>
      <c r="C42" s="56" t="s">
        <v>208</v>
      </c>
      <c r="D42" s="139"/>
      <c r="E42" s="140"/>
      <c r="F42" s="140"/>
      <c r="G42" s="42">
        <f t="shared" si="4"/>
        <v>0</v>
      </c>
      <c r="H42" s="146"/>
      <c r="I42" s="140"/>
      <c r="J42" s="140"/>
      <c r="K42" s="35">
        <f t="shared" si="0"/>
        <v>0</v>
      </c>
      <c r="L42" s="41">
        <f t="shared" si="1"/>
        <v>0</v>
      </c>
      <c r="M42" s="23">
        <f t="shared" si="1"/>
        <v>0</v>
      </c>
      <c r="N42" s="23">
        <f t="shared" si="1"/>
        <v>0</v>
      </c>
      <c r="O42" s="42">
        <f t="shared" si="2"/>
        <v>0</v>
      </c>
      <c r="P42" s="150"/>
      <c r="V42" s="195">
        <f>IF(ISERROR(MATCH(FALSE,W42:AI42,0)+3),0,MATCH(FALSE,W42:AI42,0)+3)</f>
        <v>0</v>
      </c>
      <c r="W42" s="196" t="b">
        <f>D41&gt;=D42</f>
        <v>1</v>
      </c>
      <c r="X42" s="196" t="b">
        <f>E41&gt;=E42</f>
        <v>1</v>
      </c>
      <c r="Y42" s="196" t="b">
        <f>F41&gt;=F42</f>
        <v>1</v>
      </c>
      <c r="Z42" s="309" t="b">
        <v>1</v>
      </c>
      <c r="AA42" s="196" t="b">
        <f>H41&gt;=H42</f>
        <v>1</v>
      </c>
      <c r="AB42" s="196" t="b">
        <f>I41&gt;=I42</f>
        <v>1</v>
      </c>
      <c r="AC42" s="196" t="b">
        <f>J41&gt;=J42</f>
        <v>1</v>
      </c>
      <c r="AD42" s="309" t="b">
        <v>1</v>
      </c>
      <c r="AE42" s="309" t="b">
        <v>1</v>
      </c>
      <c r="AF42" s="309" t="b">
        <v>1</v>
      </c>
      <c r="AG42" s="309" t="b">
        <v>1</v>
      </c>
      <c r="AH42" s="309" t="b">
        <v>1</v>
      </c>
      <c r="AI42" s="196" t="b">
        <f>P41&gt;=P42</f>
        <v>1</v>
      </c>
    </row>
    <row r="43" spans="1:35" ht="30" x14ac:dyDescent="0.25">
      <c r="A43" s="173" t="s">
        <v>209</v>
      </c>
      <c r="B43" s="91" t="s">
        <v>238</v>
      </c>
      <c r="C43" s="94" t="s">
        <v>210</v>
      </c>
      <c r="D43" s="137"/>
      <c r="E43" s="138"/>
      <c r="F43" s="138">
        <v>1</v>
      </c>
      <c r="G43" s="44">
        <f t="shared" si="4"/>
        <v>1</v>
      </c>
      <c r="H43" s="145"/>
      <c r="I43" s="138"/>
      <c r="J43" s="138"/>
      <c r="K43" s="36">
        <f t="shared" si="0"/>
        <v>0</v>
      </c>
      <c r="L43" s="38">
        <f t="shared" si="1"/>
        <v>0</v>
      </c>
      <c r="M43" s="39">
        <f t="shared" si="1"/>
        <v>0</v>
      </c>
      <c r="N43" s="39">
        <f t="shared" si="1"/>
        <v>1</v>
      </c>
      <c r="O43" s="40">
        <f t="shared" si="2"/>
        <v>1</v>
      </c>
      <c r="P43" s="151"/>
      <c r="Q43" s="371" t="str">
        <f>IF(V44&gt;0,"стр.6 &lt; суммы стр.6.1 - 6.3 по графе "&amp;V44,"OK")</f>
        <v>OK</v>
      </c>
      <c r="R43" s="372"/>
      <c r="S43" s="372"/>
      <c r="T43" s="372"/>
      <c r="U43" s="373"/>
      <c r="V43" t="s">
        <v>425</v>
      </c>
      <c r="W43" s="194" t="s">
        <v>443</v>
      </c>
      <c r="X43" s="194"/>
      <c r="Y43" s="194"/>
      <c r="Z43" s="194"/>
      <c r="AA43" s="194"/>
    </row>
    <row r="44" spans="1:35" ht="30" x14ac:dyDescent="0.25">
      <c r="A44" s="174" t="s">
        <v>211</v>
      </c>
      <c r="B44" s="88" t="s">
        <v>239</v>
      </c>
      <c r="C44" s="69" t="s">
        <v>212</v>
      </c>
      <c r="D44" s="141"/>
      <c r="E44" s="142"/>
      <c r="F44" s="142"/>
      <c r="G44" s="46">
        <f t="shared" si="4"/>
        <v>0</v>
      </c>
      <c r="H44" s="147"/>
      <c r="I44" s="142"/>
      <c r="J44" s="142"/>
      <c r="K44" s="37">
        <f t="shared" si="0"/>
        <v>0</v>
      </c>
      <c r="L44" s="45">
        <f t="shared" si="1"/>
        <v>0</v>
      </c>
      <c r="M44" s="20">
        <f t="shared" si="1"/>
        <v>0</v>
      </c>
      <c r="N44" s="20">
        <f t="shared" si="1"/>
        <v>0</v>
      </c>
      <c r="O44" s="46">
        <f t="shared" si="2"/>
        <v>0</v>
      </c>
      <c r="P44" s="152"/>
      <c r="V44" s="195">
        <f>IF(ISERROR(MATCH(FALSE,W44:AI44,0)+3),0,MATCH(FALSE,W44:AI44,0)+3)</f>
        <v>0</v>
      </c>
      <c r="W44" s="196" t="b">
        <f>D43&gt;=SUM(D44:D46)</f>
        <v>1</v>
      </c>
      <c r="X44" s="196" t="b">
        <f>E43&gt;=SUM(E44:E46)</f>
        <v>1</v>
      </c>
      <c r="Y44" s="196" t="b">
        <f>F43&gt;=SUM(F44:F46)</f>
        <v>1</v>
      </c>
      <c r="Z44" s="309" t="b">
        <v>1</v>
      </c>
      <c r="AA44" s="196" t="b">
        <f>H43&gt;=SUM(H44:H46)</f>
        <v>1</v>
      </c>
      <c r="AB44" s="196" t="b">
        <f>I43&gt;=SUM(I44:I46)</f>
        <v>1</v>
      </c>
      <c r="AC44" s="196" t="b">
        <f>J43&gt;=SUM(J44:J46)</f>
        <v>1</v>
      </c>
      <c r="AD44" s="309" t="b">
        <v>1</v>
      </c>
      <c r="AE44" s="309" t="b">
        <v>1</v>
      </c>
      <c r="AF44" s="309" t="b">
        <v>1</v>
      </c>
      <c r="AG44" s="309" t="b">
        <v>1</v>
      </c>
      <c r="AH44" s="309" t="b">
        <v>1</v>
      </c>
      <c r="AI44" s="196" t="b">
        <f>P43&gt;=SUM(P44:P46)</f>
        <v>1</v>
      </c>
    </row>
    <row r="45" spans="1:35" ht="15.75" x14ac:dyDescent="0.25">
      <c r="A45" s="174" t="s">
        <v>213</v>
      </c>
      <c r="B45" s="88" t="s">
        <v>240</v>
      </c>
      <c r="C45" s="12" t="s">
        <v>214</v>
      </c>
      <c r="D45" s="141"/>
      <c r="E45" s="142"/>
      <c r="F45" s="142">
        <v>1</v>
      </c>
      <c r="G45" s="46">
        <f t="shared" si="4"/>
        <v>1</v>
      </c>
      <c r="H45" s="147"/>
      <c r="I45" s="142"/>
      <c r="J45" s="142"/>
      <c r="K45" s="37">
        <f t="shared" si="0"/>
        <v>0</v>
      </c>
      <c r="L45" s="45">
        <f t="shared" si="1"/>
        <v>0</v>
      </c>
      <c r="M45" s="20">
        <f t="shared" si="1"/>
        <v>0</v>
      </c>
      <c r="N45" s="20">
        <f t="shared" si="1"/>
        <v>1</v>
      </c>
      <c r="O45" s="46">
        <f t="shared" si="2"/>
        <v>1</v>
      </c>
      <c r="P45" s="152"/>
      <c r="Q45" s="371" t="str">
        <f>IF(V46&gt;0,"стр.7 &lt; суммы стр.7.1 - 7.4.4 по графе "&amp;V46,"OK")</f>
        <v>OK</v>
      </c>
      <c r="R45" s="372"/>
      <c r="S45" s="372"/>
      <c r="T45" s="372"/>
      <c r="U45" s="373"/>
      <c r="V45" t="s">
        <v>425</v>
      </c>
      <c r="W45" s="194" t="s">
        <v>456</v>
      </c>
      <c r="X45" s="194"/>
      <c r="Y45" s="194"/>
      <c r="Z45" s="194"/>
      <c r="AA45" s="194"/>
    </row>
    <row r="46" spans="1:35" ht="19.5" customHeight="1" thickBot="1" x14ac:dyDescent="0.3">
      <c r="A46" s="172" t="s">
        <v>17</v>
      </c>
      <c r="B46" s="90" t="s">
        <v>241</v>
      </c>
      <c r="C46" s="13" t="s">
        <v>215</v>
      </c>
      <c r="D46" s="143"/>
      <c r="E46" s="144"/>
      <c r="F46" s="144"/>
      <c r="G46" s="49">
        <f t="shared" si="4"/>
        <v>0</v>
      </c>
      <c r="H46" s="148"/>
      <c r="I46" s="144"/>
      <c r="J46" s="144"/>
      <c r="K46" s="50">
        <f t="shared" si="0"/>
        <v>0</v>
      </c>
      <c r="L46" s="41">
        <f t="shared" si="1"/>
        <v>0</v>
      </c>
      <c r="M46" s="23">
        <f t="shared" si="1"/>
        <v>0</v>
      </c>
      <c r="N46" s="23">
        <f t="shared" si="1"/>
        <v>0</v>
      </c>
      <c r="O46" s="42">
        <f t="shared" si="2"/>
        <v>0</v>
      </c>
      <c r="P46" s="153"/>
      <c r="V46" s="195">
        <f>IF(ISERROR(MATCH(FALSE,W46:AI46,0)+3),0,MATCH(FALSE,W46:AI46,0)+3)</f>
        <v>0</v>
      </c>
      <c r="W46" s="196" t="b">
        <f>D47&gt;=SUM(D48:D49,D54:D55,D59)</f>
        <v>1</v>
      </c>
      <c r="X46" s="196" t="b">
        <f>E47&gt;=SUM(E48:E49,E54:E55,E59)</f>
        <v>1</v>
      </c>
      <c r="Y46" s="196" t="b">
        <f>F47&gt;=SUM(F48:F49,F54:F55,F59)</f>
        <v>1</v>
      </c>
      <c r="Z46" s="309" t="b">
        <v>1</v>
      </c>
      <c r="AA46" s="196" t="b">
        <f>H47&gt;=SUM(H48:H49,H54:H55,H59)</f>
        <v>1</v>
      </c>
      <c r="AB46" s="196" t="b">
        <f>I47&gt;=SUM(I48:I49,I54:I55,I59)</f>
        <v>1</v>
      </c>
      <c r="AC46" s="196" t="b">
        <f>J47&gt;=SUM(J48:J49,J54:J55,J59)</f>
        <v>1</v>
      </c>
      <c r="AD46" s="309" t="b">
        <v>1</v>
      </c>
      <c r="AE46" s="309" t="b">
        <v>1</v>
      </c>
      <c r="AF46" s="309" t="b">
        <v>1</v>
      </c>
      <c r="AG46" s="309" t="b">
        <v>1</v>
      </c>
      <c r="AH46" s="309" t="b">
        <v>1</v>
      </c>
      <c r="AI46" s="196" t="b">
        <f>P47&gt;=SUM(P48:P49,P54:P55,P59)</f>
        <v>1</v>
      </c>
    </row>
    <row r="47" spans="1:35" ht="18" customHeight="1" x14ac:dyDescent="0.25">
      <c r="A47" s="173" t="s">
        <v>216</v>
      </c>
      <c r="B47" s="91" t="s">
        <v>242</v>
      </c>
      <c r="C47" s="277" t="s">
        <v>217</v>
      </c>
      <c r="D47" s="282"/>
      <c r="E47" s="283">
        <v>4</v>
      </c>
      <c r="F47" s="283">
        <v>2</v>
      </c>
      <c r="G47" s="39">
        <f t="shared" si="4"/>
        <v>6</v>
      </c>
      <c r="H47" s="283"/>
      <c r="I47" s="283">
        <v>1</v>
      </c>
      <c r="J47" s="283"/>
      <c r="K47" s="40">
        <f t="shared" si="0"/>
        <v>1</v>
      </c>
      <c r="L47" s="279">
        <f t="shared" si="1"/>
        <v>0</v>
      </c>
      <c r="M47" s="39">
        <f t="shared" si="1"/>
        <v>5</v>
      </c>
      <c r="N47" s="39">
        <f t="shared" si="1"/>
        <v>2</v>
      </c>
      <c r="O47" s="286">
        <f t="shared" si="2"/>
        <v>7</v>
      </c>
      <c r="P47" s="287">
        <v>5</v>
      </c>
      <c r="Q47" s="372" t="str">
        <f>IF(V48&gt;0,"стр.7.2 &lt; стр.7.2.1 + стр.7.2.3 по графе "&amp;V48,"OK")</f>
        <v>OK</v>
      </c>
      <c r="R47" s="372"/>
      <c r="S47" s="372"/>
      <c r="T47" s="372"/>
      <c r="U47" s="373"/>
      <c r="V47" t="s">
        <v>425</v>
      </c>
      <c r="W47" s="305" t="s">
        <v>482</v>
      </c>
      <c r="X47" s="305"/>
      <c r="Y47" s="305"/>
      <c r="Z47" s="305"/>
      <c r="AA47" s="305"/>
    </row>
    <row r="48" spans="1:35" ht="45" customHeight="1" x14ac:dyDescent="0.25">
      <c r="A48" s="261" t="s">
        <v>218</v>
      </c>
      <c r="B48" s="88" t="s">
        <v>243</v>
      </c>
      <c r="C48" s="278" t="s">
        <v>219</v>
      </c>
      <c r="D48" s="239"/>
      <c r="E48" s="240">
        <v>3</v>
      </c>
      <c r="F48" s="240">
        <v>1</v>
      </c>
      <c r="G48" s="20">
        <f t="shared" si="4"/>
        <v>4</v>
      </c>
      <c r="H48" s="240"/>
      <c r="I48" s="240">
        <v>1</v>
      </c>
      <c r="J48" s="240"/>
      <c r="K48" s="46">
        <f t="shared" si="0"/>
        <v>1</v>
      </c>
      <c r="L48" s="280">
        <f t="shared" si="1"/>
        <v>0</v>
      </c>
      <c r="M48" s="20">
        <f t="shared" si="1"/>
        <v>4</v>
      </c>
      <c r="N48" s="20">
        <f t="shared" si="1"/>
        <v>1</v>
      </c>
      <c r="O48" s="37">
        <f t="shared" si="2"/>
        <v>5</v>
      </c>
      <c r="P48" s="273">
        <v>5</v>
      </c>
      <c r="V48" s="195">
        <f>IF(ISERROR(MATCH(FALSE,W48:AI48,0)+3),0,MATCH(FALSE,W48:AI48,0)+3)</f>
        <v>0</v>
      </c>
      <c r="W48" s="196" t="b">
        <f>D49&gt;=SUM(D50,D52)</f>
        <v>1</v>
      </c>
      <c r="X48" s="196" t="b">
        <f t="shared" ref="X48:AI48" si="9">E49&gt;=SUM(E50,E52)</f>
        <v>1</v>
      </c>
      <c r="Y48" s="196" t="b">
        <f t="shared" si="9"/>
        <v>1</v>
      </c>
      <c r="Z48" s="309" t="b">
        <v>1</v>
      </c>
      <c r="AA48" s="196" t="b">
        <f t="shared" si="9"/>
        <v>1</v>
      </c>
      <c r="AB48" s="196" t="b">
        <f t="shared" si="9"/>
        <v>1</v>
      </c>
      <c r="AC48" s="196" t="b">
        <f t="shared" si="9"/>
        <v>1</v>
      </c>
      <c r="AD48" s="309" t="b">
        <v>1</v>
      </c>
      <c r="AE48" s="309" t="b">
        <v>1</v>
      </c>
      <c r="AF48" s="309" t="b">
        <v>1</v>
      </c>
      <c r="AG48" s="309" t="b">
        <v>1</v>
      </c>
      <c r="AH48" s="309" t="b">
        <v>1</v>
      </c>
      <c r="AI48" s="196" t="b">
        <f t="shared" si="9"/>
        <v>1</v>
      </c>
    </row>
    <row r="49" spans="1:90" ht="15.75" x14ac:dyDescent="0.25">
      <c r="A49" s="174" t="s">
        <v>220</v>
      </c>
      <c r="B49" s="88" t="s">
        <v>244</v>
      </c>
      <c r="C49" s="61" t="s">
        <v>221</v>
      </c>
      <c r="D49" s="311">
        <f>SUM(D50,D52)</f>
        <v>0</v>
      </c>
      <c r="E49" s="312">
        <f>SUM(E50,E52)</f>
        <v>1</v>
      </c>
      <c r="F49" s="312">
        <f>SUM(F50,F52)</f>
        <v>0</v>
      </c>
      <c r="G49" s="20">
        <f t="shared" si="4"/>
        <v>1</v>
      </c>
      <c r="H49" s="312">
        <f>SUM(H50,H52)</f>
        <v>0</v>
      </c>
      <c r="I49" s="312">
        <f>SUM(I50,I52)</f>
        <v>0</v>
      </c>
      <c r="J49" s="312">
        <f>SUM(J50,J52)</f>
        <v>0</v>
      </c>
      <c r="K49" s="46">
        <f t="shared" si="0"/>
        <v>0</v>
      </c>
      <c r="L49" s="280">
        <f t="shared" si="1"/>
        <v>0</v>
      </c>
      <c r="M49" s="20">
        <f t="shared" si="1"/>
        <v>1</v>
      </c>
      <c r="N49" s="20">
        <f t="shared" si="1"/>
        <v>0</v>
      </c>
      <c r="O49" s="37">
        <f t="shared" si="2"/>
        <v>1</v>
      </c>
      <c r="P49" s="310">
        <f>SUM(P50,P52)</f>
        <v>0</v>
      </c>
      <c r="Q49" s="372" t="str">
        <f>IF(V50&gt;0,"стр.7.4 &lt; стр.7.4.1 + стр.7.4.2 по графе "&amp;V50,"OK")</f>
        <v>OK</v>
      </c>
      <c r="R49" s="372"/>
      <c r="S49" s="372"/>
      <c r="T49" s="372"/>
      <c r="U49" s="373"/>
      <c r="V49" t="s">
        <v>425</v>
      </c>
      <c r="W49" s="305" t="s">
        <v>483</v>
      </c>
      <c r="X49" s="305"/>
      <c r="Y49" s="305"/>
      <c r="Z49" s="305"/>
      <c r="AA49" s="305"/>
      <c r="AB49" s="304"/>
    </row>
    <row r="50" spans="1:90" ht="30" x14ac:dyDescent="0.25">
      <c r="A50" s="174" t="s">
        <v>222</v>
      </c>
      <c r="B50" s="88" t="s">
        <v>245</v>
      </c>
      <c r="C50" s="61" t="s">
        <v>223</v>
      </c>
      <c r="D50" s="239"/>
      <c r="E50" s="240"/>
      <c r="F50" s="240"/>
      <c r="G50" s="20">
        <f t="shared" si="4"/>
        <v>0</v>
      </c>
      <c r="H50" s="240"/>
      <c r="I50" s="240"/>
      <c r="J50" s="240"/>
      <c r="K50" s="46">
        <f t="shared" si="0"/>
        <v>0</v>
      </c>
      <c r="L50" s="280">
        <f t="shared" si="1"/>
        <v>0</v>
      </c>
      <c r="M50" s="20">
        <f t="shared" si="1"/>
        <v>0</v>
      </c>
      <c r="N50" s="20">
        <f t="shared" si="1"/>
        <v>0</v>
      </c>
      <c r="O50" s="37">
        <f t="shared" si="2"/>
        <v>0</v>
      </c>
      <c r="P50" s="273"/>
      <c r="V50" s="195">
        <f>IF(ISERROR(MATCH(FALSE,W50:AI50,0)+3),0,MATCH(FALSE,W50:AI50,0)+3)</f>
        <v>0</v>
      </c>
      <c r="W50" s="196" t="b">
        <f>D55&gt;=SUM(D56:D57)</f>
        <v>1</v>
      </c>
      <c r="X50" s="196" t="b">
        <f t="shared" ref="X50:AI50" si="10">E55&gt;=SUM(E56:E57)</f>
        <v>1</v>
      </c>
      <c r="Y50" s="196" t="b">
        <f t="shared" si="10"/>
        <v>1</v>
      </c>
      <c r="Z50" s="309" t="b">
        <v>1</v>
      </c>
      <c r="AA50" s="196" t="b">
        <f t="shared" si="10"/>
        <v>1</v>
      </c>
      <c r="AB50" s="196" t="b">
        <f t="shared" si="10"/>
        <v>1</v>
      </c>
      <c r="AC50" s="196" t="b">
        <f t="shared" si="10"/>
        <v>1</v>
      </c>
      <c r="AD50" s="309" t="b">
        <v>1</v>
      </c>
      <c r="AE50" s="309" t="b">
        <v>1</v>
      </c>
      <c r="AF50" s="309" t="b">
        <v>1</v>
      </c>
      <c r="AG50" s="309" t="b">
        <v>1</v>
      </c>
      <c r="AH50" s="309" t="b">
        <v>1</v>
      </c>
      <c r="AI50" s="196" t="b">
        <f t="shared" si="10"/>
        <v>1</v>
      </c>
    </row>
    <row r="51" spans="1:90" ht="30" x14ac:dyDescent="0.25">
      <c r="A51" s="174" t="s">
        <v>224</v>
      </c>
      <c r="B51" s="88" t="s">
        <v>246</v>
      </c>
      <c r="C51" s="61" t="s">
        <v>225</v>
      </c>
      <c r="D51" s="239"/>
      <c r="E51" s="240"/>
      <c r="F51" s="240"/>
      <c r="G51" s="20">
        <f t="shared" si="4"/>
        <v>0</v>
      </c>
      <c r="H51" s="240"/>
      <c r="I51" s="240"/>
      <c r="J51" s="240"/>
      <c r="K51" s="46">
        <f t="shared" si="0"/>
        <v>0</v>
      </c>
      <c r="L51" s="280">
        <f t="shared" si="1"/>
        <v>0</v>
      </c>
      <c r="M51" s="20">
        <f t="shared" si="1"/>
        <v>0</v>
      </c>
      <c r="N51" s="20">
        <f t="shared" si="1"/>
        <v>0</v>
      </c>
      <c r="O51" s="37">
        <f t="shared" si="2"/>
        <v>0</v>
      </c>
      <c r="P51" s="273"/>
      <c r="Q51" s="372" t="str">
        <f>IF(V52&gt;0,"стр.8 &lt; суммы стр.8.1 - 8.3 по графе "&amp;V52,"OK")</f>
        <v>OK</v>
      </c>
      <c r="R51" s="372"/>
      <c r="S51" s="372"/>
      <c r="T51" s="372"/>
      <c r="U51" s="373"/>
      <c r="V51" t="s">
        <v>425</v>
      </c>
      <c r="W51" s="194" t="s">
        <v>444</v>
      </c>
      <c r="X51" s="194"/>
      <c r="Y51" s="194"/>
      <c r="Z51" s="194"/>
      <c r="AA51" s="194"/>
    </row>
    <row r="52" spans="1:90" ht="31.5" customHeight="1" x14ac:dyDescent="0.25">
      <c r="A52" s="261" t="s">
        <v>226</v>
      </c>
      <c r="B52" s="88" t="s">
        <v>247</v>
      </c>
      <c r="C52" s="61" t="s">
        <v>227</v>
      </c>
      <c r="D52" s="239"/>
      <c r="E52" s="240">
        <v>1</v>
      </c>
      <c r="F52" s="240"/>
      <c r="G52" s="20">
        <f t="shared" si="4"/>
        <v>1</v>
      </c>
      <c r="H52" s="240"/>
      <c r="I52" s="240"/>
      <c r="J52" s="240"/>
      <c r="K52" s="46">
        <f t="shared" si="0"/>
        <v>0</v>
      </c>
      <c r="L52" s="280">
        <f t="shared" si="1"/>
        <v>0</v>
      </c>
      <c r="M52" s="20">
        <f t="shared" si="1"/>
        <v>1</v>
      </c>
      <c r="N52" s="20">
        <f t="shared" si="1"/>
        <v>0</v>
      </c>
      <c r="O52" s="37">
        <f t="shared" si="2"/>
        <v>1</v>
      </c>
      <c r="P52" s="273"/>
      <c r="V52" s="195">
        <f>IF(ISERROR(MATCH(FALSE,W52:AI52,0)+3),0,MATCH(FALSE,W52:AI52,0)+3)</f>
        <v>0</v>
      </c>
      <c r="W52" s="196" t="b">
        <f>D60&gt;=SUM(D61:D63)</f>
        <v>1</v>
      </c>
      <c r="X52" s="196" t="b">
        <f>E60&gt;=SUM(E61:E63)</f>
        <v>1</v>
      </c>
      <c r="Y52" s="196" t="b">
        <f>F60&gt;=SUM(F61:F63)</f>
        <v>1</v>
      </c>
      <c r="Z52" s="309" t="b">
        <v>1</v>
      </c>
      <c r="AA52" s="196" t="b">
        <f>H60&gt;=SUM(H61:H63)</f>
        <v>1</v>
      </c>
      <c r="AB52" s="196" t="b">
        <f>I60&gt;=SUM(I61:I63)</f>
        <v>1</v>
      </c>
      <c r="AC52" s="196" t="b">
        <f>J60&gt;=SUM(J61:J63)</f>
        <v>1</v>
      </c>
      <c r="AD52" s="309" t="b">
        <v>1</v>
      </c>
      <c r="AE52" s="309" t="b">
        <v>1</v>
      </c>
      <c r="AF52" s="309" t="b">
        <v>1</v>
      </c>
      <c r="AG52" s="309" t="b">
        <v>1</v>
      </c>
      <c r="AH52" s="309" t="b">
        <v>1</v>
      </c>
      <c r="AI52" s="196" t="b">
        <f>P60&gt;=SUM(P61:P63)</f>
        <v>1</v>
      </c>
    </row>
    <row r="53" spans="1:90" ht="30" x14ac:dyDescent="0.25">
      <c r="A53" s="175" t="s">
        <v>253</v>
      </c>
      <c r="B53" s="88" t="s">
        <v>248</v>
      </c>
      <c r="C53" s="61" t="s">
        <v>228</v>
      </c>
      <c r="D53" s="239"/>
      <c r="E53" s="240"/>
      <c r="F53" s="240"/>
      <c r="G53" s="20">
        <f t="shared" si="4"/>
        <v>0</v>
      </c>
      <c r="H53" s="240"/>
      <c r="I53" s="240"/>
      <c r="J53" s="240"/>
      <c r="K53" s="46">
        <f t="shared" si="0"/>
        <v>0</v>
      </c>
      <c r="L53" s="280">
        <f t="shared" si="1"/>
        <v>0</v>
      </c>
      <c r="M53" s="20">
        <f t="shared" si="1"/>
        <v>0</v>
      </c>
      <c r="N53" s="20">
        <f t="shared" si="1"/>
        <v>0</v>
      </c>
      <c r="O53" s="37">
        <f t="shared" si="2"/>
        <v>0</v>
      </c>
      <c r="P53" s="273"/>
      <c r="Q53" s="372" t="str">
        <f>IF(V54&gt;0,"стр.9 &lt; суммы стр.9.1 - 9.4 по графе "&amp;V54,"OK")</f>
        <v>OK</v>
      </c>
      <c r="R53" s="372"/>
      <c r="S53" s="372"/>
      <c r="T53" s="372"/>
      <c r="U53" s="373"/>
      <c r="V53" t="s">
        <v>425</v>
      </c>
      <c r="W53" s="194" t="s">
        <v>445</v>
      </c>
      <c r="X53" s="194"/>
      <c r="Y53" s="194"/>
      <c r="Z53" s="194"/>
      <c r="AA53" s="194"/>
    </row>
    <row r="54" spans="1:90" ht="15.75" x14ac:dyDescent="0.25">
      <c r="A54" s="174" t="s">
        <v>229</v>
      </c>
      <c r="B54" s="88" t="s">
        <v>249</v>
      </c>
      <c r="C54" s="61" t="s">
        <v>230</v>
      </c>
      <c r="D54" s="239"/>
      <c r="E54" s="240"/>
      <c r="F54" s="240"/>
      <c r="G54" s="20">
        <f t="shared" si="4"/>
        <v>0</v>
      </c>
      <c r="H54" s="240"/>
      <c r="I54" s="240"/>
      <c r="J54" s="240"/>
      <c r="K54" s="46">
        <f t="shared" si="0"/>
        <v>0</v>
      </c>
      <c r="L54" s="280">
        <f t="shared" si="1"/>
        <v>0</v>
      </c>
      <c r="M54" s="20">
        <f t="shared" si="1"/>
        <v>0</v>
      </c>
      <c r="N54" s="20">
        <f t="shared" si="1"/>
        <v>0</v>
      </c>
      <c r="O54" s="37">
        <f t="shared" si="2"/>
        <v>0</v>
      </c>
      <c r="P54" s="273"/>
      <c r="V54" s="195">
        <f>IF(ISERROR(MATCH(FALSE,W54:AI54,0)+3),0,MATCH(FALSE,W54:AI54,0)+3)</f>
        <v>0</v>
      </c>
      <c r="W54" s="196" t="b">
        <f>D64&gt;=SUM(D65:D68)</f>
        <v>1</v>
      </c>
      <c r="X54" s="196" t="b">
        <f>E64&gt;=SUM(E65:E68)</f>
        <v>1</v>
      </c>
      <c r="Y54" s="196" t="b">
        <f>F64&gt;=SUM(F65:F68)</f>
        <v>1</v>
      </c>
      <c r="Z54" s="309" t="b">
        <v>1</v>
      </c>
      <c r="AA54" s="196" t="b">
        <f>H64&gt;=SUM(H65:H68)</f>
        <v>1</v>
      </c>
      <c r="AB54" s="196" t="b">
        <f>I64&gt;=SUM(I65:I68)</f>
        <v>1</v>
      </c>
      <c r="AC54" s="196" t="b">
        <f>J64&gt;=SUM(J65:J68)</f>
        <v>1</v>
      </c>
      <c r="AD54" s="309" t="b">
        <v>1</v>
      </c>
      <c r="AE54" s="309" t="b">
        <v>1</v>
      </c>
      <c r="AF54" s="309" t="b">
        <v>1</v>
      </c>
      <c r="AG54" s="309" t="b">
        <v>1</v>
      </c>
      <c r="AH54" s="309" t="b">
        <v>1</v>
      </c>
      <c r="AI54" s="196" t="b">
        <f>P64&gt;=SUM(P65:P68)</f>
        <v>1</v>
      </c>
    </row>
    <row r="55" spans="1:90" ht="15.75" x14ac:dyDescent="0.25">
      <c r="A55" s="174" t="s">
        <v>231</v>
      </c>
      <c r="B55" s="88" t="s">
        <v>250</v>
      </c>
      <c r="C55" s="61" t="s">
        <v>232</v>
      </c>
      <c r="D55" s="311">
        <f>SUM(D56:D57)</f>
        <v>0</v>
      </c>
      <c r="E55" s="312">
        <f>SUM(E56:E57)</f>
        <v>0</v>
      </c>
      <c r="F55" s="312">
        <f>SUM(F56:F57)</f>
        <v>0</v>
      </c>
      <c r="G55" s="20">
        <f t="shared" si="4"/>
        <v>0</v>
      </c>
      <c r="H55" s="312">
        <f>SUM(H56:H57)</f>
        <v>0</v>
      </c>
      <c r="I55" s="312">
        <f>SUM(I56:I57)</f>
        <v>0</v>
      </c>
      <c r="J55" s="312">
        <f>SUM(J56:J57)</f>
        <v>0</v>
      </c>
      <c r="K55" s="46">
        <f t="shared" si="0"/>
        <v>0</v>
      </c>
      <c r="L55" s="280">
        <f t="shared" si="1"/>
        <v>0</v>
      </c>
      <c r="M55" s="20">
        <f t="shared" si="1"/>
        <v>0</v>
      </c>
      <c r="N55" s="20">
        <f t="shared" si="1"/>
        <v>0</v>
      </c>
      <c r="O55" s="37">
        <f t="shared" si="2"/>
        <v>0</v>
      </c>
      <c r="P55" s="310">
        <f>SUM(P56:P57)</f>
        <v>0</v>
      </c>
      <c r="Q55" s="372" t="str">
        <f>IF(V56&gt;0,"стр.10 &lt; суммы стр.10.1 - 10.3 по графе "&amp;V56,"OK")</f>
        <v>OK</v>
      </c>
      <c r="R55" s="372"/>
      <c r="S55" s="372"/>
      <c r="T55" s="372"/>
      <c r="U55" s="373"/>
      <c r="V55" t="s">
        <v>425</v>
      </c>
      <c r="W55" s="194" t="s">
        <v>446</v>
      </c>
      <c r="X55" s="194"/>
      <c r="Y55" s="194"/>
      <c r="Z55" s="194"/>
      <c r="AA55" s="194"/>
    </row>
    <row r="56" spans="1:90" ht="90" customHeight="1" x14ac:dyDescent="0.25">
      <c r="A56" s="267" t="s">
        <v>233</v>
      </c>
      <c r="B56" s="87" t="s">
        <v>251</v>
      </c>
      <c r="C56" s="278" t="s">
        <v>234</v>
      </c>
      <c r="D56" s="141"/>
      <c r="E56" s="142"/>
      <c r="F56" s="142"/>
      <c r="G56" s="20">
        <f t="shared" si="4"/>
        <v>0</v>
      </c>
      <c r="H56" s="142"/>
      <c r="I56" s="142"/>
      <c r="J56" s="142"/>
      <c r="K56" s="46">
        <f t="shared" si="0"/>
        <v>0</v>
      </c>
      <c r="L56" s="280">
        <f t="shared" si="1"/>
        <v>0</v>
      </c>
      <c r="M56" s="20">
        <f t="shared" si="1"/>
        <v>0</v>
      </c>
      <c r="N56" s="20">
        <f t="shared" si="1"/>
        <v>0</v>
      </c>
      <c r="O56" s="37">
        <f t="shared" si="2"/>
        <v>0</v>
      </c>
      <c r="P56" s="273"/>
      <c r="V56" s="195">
        <f>IF(ISERROR(MATCH(FALSE,W56:AI56,0)+3),0,MATCH(FALSE,W56:AI56,0)+3)</f>
        <v>0</v>
      </c>
      <c r="W56" s="196" t="b">
        <f>D69&gt;=SUM(D70:D72)</f>
        <v>1</v>
      </c>
      <c r="X56" s="196" t="b">
        <f>E69&gt;=SUM(E70:E72)</f>
        <v>1</v>
      </c>
      <c r="Y56" s="196" t="b">
        <f>F69&gt;=SUM(F70:F72)</f>
        <v>1</v>
      </c>
      <c r="Z56" s="309" t="b">
        <v>1</v>
      </c>
      <c r="AA56" s="196" t="b">
        <f>H69&gt;=SUM(H70:H72)</f>
        <v>1</v>
      </c>
      <c r="AB56" s="196" t="b">
        <f>I69&gt;=SUM(I70:I72)</f>
        <v>1</v>
      </c>
      <c r="AC56" s="196" t="b">
        <f>J69&gt;=SUM(J70:J72)</f>
        <v>1</v>
      </c>
      <c r="AD56" s="309" t="b">
        <v>1</v>
      </c>
      <c r="AE56" s="309" t="b">
        <v>1</v>
      </c>
      <c r="AF56" s="309" t="b">
        <v>1</v>
      </c>
      <c r="AG56" s="309" t="b">
        <v>1</v>
      </c>
      <c r="AH56" s="309" t="b">
        <v>1</v>
      </c>
      <c r="AI56" s="196" t="b">
        <f>P69&gt;=SUM(P70:P72)</f>
        <v>1</v>
      </c>
    </row>
    <row r="57" spans="1:90" ht="30" x14ac:dyDescent="0.25">
      <c r="A57" s="175" t="s">
        <v>235</v>
      </c>
      <c r="B57" s="87" t="s">
        <v>252</v>
      </c>
      <c r="C57" s="278" t="s">
        <v>236</v>
      </c>
      <c r="D57" s="141"/>
      <c r="E57" s="142"/>
      <c r="F57" s="142"/>
      <c r="G57" s="20">
        <f t="shared" si="4"/>
        <v>0</v>
      </c>
      <c r="H57" s="142"/>
      <c r="I57" s="142"/>
      <c r="J57" s="142"/>
      <c r="K57" s="46">
        <f t="shared" si="0"/>
        <v>0</v>
      </c>
      <c r="L57" s="280">
        <f t="shared" si="1"/>
        <v>0</v>
      </c>
      <c r="M57" s="20">
        <f t="shared" si="1"/>
        <v>0</v>
      </c>
      <c r="N57" s="20">
        <f t="shared" si="1"/>
        <v>0</v>
      </c>
      <c r="O57" s="37">
        <f t="shared" si="2"/>
        <v>0</v>
      </c>
      <c r="P57" s="273"/>
      <c r="Q57" s="369" t="str">
        <f>IF(W58&gt;0,"гр.16 &gt; гр.15 по строке "&amp;V58,"ОК")</f>
        <v>ОК</v>
      </c>
      <c r="R57" s="369"/>
      <c r="S57" s="369"/>
      <c r="T57" s="369"/>
      <c r="U57" s="370"/>
      <c r="W57" s="306" t="s">
        <v>481</v>
      </c>
      <c r="X57" s="306"/>
      <c r="Y57" s="306"/>
      <c r="Z57" s="306"/>
      <c r="AA57" s="307"/>
    </row>
    <row r="58" spans="1:90" ht="158.25" customHeight="1" x14ac:dyDescent="0.25">
      <c r="A58" s="268" t="s">
        <v>284</v>
      </c>
      <c r="B58" s="92" t="s">
        <v>285</v>
      </c>
      <c r="C58" s="278" t="s">
        <v>254</v>
      </c>
      <c r="D58" s="284" t="s">
        <v>458</v>
      </c>
      <c r="E58" s="285" t="s">
        <v>458</v>
      </c>
      <c r="F58" s="285" t="s">
        <v>458</v>
      </c>
      <c r="G58" s="20">
        <f>SUM(D58:F58)</f>
        <v>0</v>
      </c>
      <c r="H58" s="285" t="s">
        <v>458</v>
      </c>
      <c r="I58" s="285" t="s">
        <v>458</v>
      </c>
      <c r="J58" s="285" t="s">
        <v>458</v>
      </c>
      <c r="K58" s="46">
        <f>SUM(H58:J58)</f>
        <v>0</v>
      </c>
      <c r="L58" s="280">
        <f>SUM(D58,H58)</f>
        <v>0</v>
      </c>
      <c r="M58" s="280">
        <f>SUM(E58,I58)</f>
        <v>0</v>
      </c>
      <c r="N58" s="280">
        <f>SUM(F58,J58)</f>
        <v>0</v>
      </c>
      <c r="O58" s="37">
        <f>SUM(L58:N58)</f>
        <v>0</v>
      </c>
      <c r="P58" s="288" t="s">
        <v>458</v>
      </c>
      <c r="V58" s="308" t="str">
        <f>IF(W58&gt;0,INDEX($B$7:$B$73,W58,1),CHAR(151))</f>
        <v>—</v>
      </c>
      <c r="W58" s="195">
        <f>IF(ISERROR(MATCH(FALSE,X58:CL58,0)),0,MATCH(FALSE,X58:CL58,0))</f>
        <v>0</v>
      </c>
      <c r="X58" t="b">
        <f>$P7&lt;=$O7</f>
        <v>1</v>
      </c>
      <c r="Y58" t="b">
        <f>$P8&lt;=$O8</f>
        <v>1</v>
      </c>
      <c r="Z58" t="b">
        <f>$P9&lt;=$O9</f>
        <v>1</v>
      </c>
      <c r="AA58" t="b">
        <f>$P10&lt;=$O10</f>
        <v>1</v>
      </c>
      <c r="AB58" t="b">
        <f>$P11&lt;=$O11</f>
        <v>1</v>
      </c>
      <c r="AC58" t="b">
        <f>$P12&lt;=$O12</f>
        <v>1</v>
      </c>
      <c r="AD58" t="b">
        <f>$P13&lt;=$O13</f>
        <v>1</v>
      </c>
      <c r="AE58" t="b">
        <f>$P14&lt;=$O14</f>
        <v>1</v>
      </c>
      <c r="AF58" t="b">
        <f>$P15&lt;=$O15</f>
        <v>1</v>
      </c>
      <c r="AG58" t="b">
        <f>$P16&lt;=$O16</f>
        <v>1</v>
      </c>
      <c r="AH58" t="b">
        <f>$P17&lt;=$O17</f>
        <v>1</v>
      </c>
      <c r="AI58" t="b">
        <f>$P18&lt;=$O18</f>
        <v>1</v>
      </c>
      <c r="AJ58" t="b">
        <f>$P19&lt;=$O19</f>
        <v>1</v>
      </c>
      <c r="AK58" t="b">
        <f>$P20&lt;=$O20</f>
        <v>1</v>
      </c>
      <c r="AL58" t="b">
        <f>$P21&lt;=$O21</f>
        <v>1</v>
      </c>
      <c r="AM58" t="b">
        <f>$P22&lt;=$O22</f>
        <v>1</v>
      </c>
      <c r="AN58" t="b">
        <f>$P23&lt;=$O23</f>
        <v>1</v>
      </c>
      <c r="AO58" t="b">
        <f>$P24&lt;=$O24</f>
        <v>1</v>
      </c>
      <c r="AP58" t="b">
        <f>$P25&lt;=$O25</f>
        <v>1</v>
      </c>
      <c r="AQ58" t="b">
        <f>$P26&lt;=$O26</f>
        <v>1</v>
      </c>
      <c r="AR58" t="b">
        <f>$P27&lt;=$O27</f>
        <v>1</v>
      </c>
      <c r="AS58" t="b">
        <f>$P28&lt;=$O28</f>
        <v>1</v>
      </c>
      <c r="AT58" t="b">
        <f>$P29&lt;=$O29</f>
        <v>1</v>
      </c>
      <c r="AU58" t="b">
        <f>$P30&lt;=$O30</f>
        <v>1</v>
      </c>
      <c r="AV58" t="b">
        <f>$P31&lt;=$O31</f>
        <v>1</v>
      </c>
      <c r="AW58" t="b">
        <f>$P32&lt;=$O32</f>
        <v>1</v>
      </c>
      <c r="AX58" t="b">
        <f>$P33&lt;=$O33</f>
        <v>1</v>
      </c>
      <c r="AY58" t="b">
        <f>$P34&lt;=$O34</f>
        <v>1</v>
      </c>
      <c r="AZ58" t="b">
        <f>$P35&lt;=$O35</f>
        <v>1</v>
      </c>
      <c r="BA58" t="b">
        <f>$P36&lt;=$O36</f>
        <v>1</v>
      </c>
      <c r="BB58" t="b">
        <f>$P37&lt;=$O37</f>
        <v>1</v>
      </c>
      <c r="BC58" t="b">
        <f>$P38&lt;=$O38</f>
        <v>1</v>
      </c>
      <c r="BD58" t="b">
        <f>$P39&lt;=$O39</f>
        <v>1</v>
      </c>
      <c r="BE58" t="b">
        <f>$P40&lt;=$O40</f>
        <v>1</v>
      </c>
      <c r="BF58" t="b">
        <f>$P41&lt;=$O41</f>
        <v>1</v>
      </c>
      <c r="BG58" t="b">
        <f>$P42&lt;=$O42</f>
        <v>1</v>
      </c>
      <c r="BH58" t="b">
        <f>$P43&lt;=$O43</f>
        <v>1</v>
      </c>
      <c r="BI58" t="b">
        <f>$P44&lt;=$O44</f>
        <v>1</v>
      </c>
      <c r="BJ58" t="b">
        <f>$P45&lt;=$O45</f>
        <v>1</v>
      </c>
      <c r="BK58" t="b">
        <f>$P46&lt;=$O46</f>
        <v>1</v>
      </c>
      <c r="BL58" t="b">
        <f>$P47&lt;=$O47</f>
        <v>1</v>
      </c>
      <c r="BM58" t="b">
        <f>$P48&lt;=$O48</f>
        <v>1</v>
      </c>
      <c r="BN58" t="b">
        <f>$P49&lt;=$O49</f>
        <v>1</v>
      </c>
      <c r="BO58" t="b">
        <f>$P50&lt;=$O50</f>
        <v>1</v>
      </c>
      <c r="BP58" t="b">
        <f>$P51&lt;=$O51</f>
        <v>1</v>
      </c>
      <c r="BQ58" t="b">
        <f>$P52&lt;=$O52</f>
        <v>1</v>
      </c>
      <c r="BR58" t="b">
        <f>$P53&lt;=$O53</f>
        <v>1</v>
      </c>
      <c r="BS58" t="b">
        <f>$P54&lt;=$O54</f>
        <v>1</v>
      </c>
      <c r="BT58" t="b">
        <f>$P55&lt;=$O55</f>
        <v>1</v>
      </c>
      <c r="BU58" t="b">
        <f>$P56&lt;=$O56</f>
        <v>1</v>
      </c>
      <c r="BV58" t="b">
        <f>$P57&lt;=$O57</f>
        <v>1</v>
      </c>
      <c r="BW58" s="309" t="b">
        <v>1</v>
      </c>
      <c r="BX58" t="b">
        <f>$P59&lt;=$O59</f>
        <v>1</v>
      </c>
      <c r="BY58" t="b">
        <f>$P60&lt;=$O60</f>
        <v>1</v>
      </c>
      <c r="BZ58" t="b">
        <f>$P61&lt;=$O61</f>
        <v>1</v>
      </c>
      <c r="CA58" t="b">
        <f>$P62&lt;=$O62</f>
        <v>1</v>
      </c>
      <c r="CB58" t="b">
        <f>$P63&lt;=$O63</f>
        <v>1</v>
      </c>
      <c r="CC58" t="b">
        <f>$P64&lt;=$O64</f>
        <v>1</v>
      </c>
      <c r="CD58" t="b">
        <f>$P65&lt;=$O65</f>
        <v>1</v>
      </c>
      <c r="CE58" t="b">
        <f>$P66&lt;=$O66</f>
        <v>1</v>
      </c>
      <c r="CF58" t="b">
        <f>$P67&lt;=$O67</f>
        <v>1</v>
      </c>
      <c r="CG58" t="b">
        <f>$P68&lt;=$O68</f>
        <v>1</v>
      </c>
      <c r="CH58" t="b">
        <f>$P69&lt;=$O69</f>
        <v>1</v>
      </c>
      <c r="CI58" t="b">
        <f>$P70&lt;=$O70</f>
        <v>1</v>
      </c>
      <c r="CJ58" t="b">
        <f>$P71&lt;=$O71</f>
        <v>1</v>
      </c>
      <c r="CK58" t="b">
        <f>$P72&lt;=$O72</f>
        <v>1</v>
      </c>
      <c r="CL58" t="b">
        <f>$P73&lt;=$O73</f>
        <v>1</v>
      </c>
    </row>
    <row r="59" spans="1:90" ht="16.5" thickBot="1" x14ac:dyDescent="0.3">
      <c r="A59" s="172" t="s">
        <v>332</v>
      </c>
      <c r="B59" s="85" t="s">
        <v>286</v>
      </c>
      <c r="C59" s="62" t="s">
        <v>255</v>
      </c>
      <c r="D59" s="139"/>
      <c r="E59" s="140"/>
      <c r="F59" s="140"/>
      <c r="G59" s="23">
        <f t="shared" si="4"/>
        <v>0</v>
      </c>
      <c r="H59" s="140"/>
      <c r="I59" s="140"/>
      <c r="J59" s="140"/>
      <c r="K59" s="42">
        <f t="shared" si="0"/>
        <v>0</v>
      </c>
      <c r="L59" s="281">
        <f t="shared" si="1"/>
        <v>0</v>
      </c>
      <c r="M59" s="23">
        <f t="shared" si="1"/>
        <v>0</v>
      </c>
      <c r="N59" s="23">
        <f t="shared" si="1"/>
        <v>0</v>
      </c>
      <c r="O59" s="35">
        <f t="shared" si="2"/>
        <v>0</v>
      </c>
      <c r="P59" s="289"/>
    </row>
    <row r="60" spans="1:90" ht="15.75" x14ac:dyDescent="0.25">
      <c r="A60" s="265" t="s">
        <v>256</v>
      </c>
      <c r="B60" s="86" t="s">
        <v>287</v>
      </c>
      <c r="C60" s="93" t="s">
        <v>257</v>
      </c>
      <c r="D60" s="137"/>
      <c r="E60" s="138"/>
      <c r="F60" s="138">
        <v>1</v>
      </c>
      <c r="G60" s="44">
        <f t="shared" si="4"/>
        <v>1</v>
      </c>
      <c r="H60" s="145"/>
      <c r="I60" s="138"/>
      <c r="J60" s="138"/>
      <c r="K60" s="36">
        <f t="shared" si="0"/>
        <v>0</v>
      </c>
      <c r="L60" s="38">
        <f t="shared" si="1"/>
        <v>0</v>
      </c>
      <c r="M60" s="39">
        <f t="shared" si="1"/>
        <v>0</v>
      </c>
      <c r="N60" s="39">
        <f t="shared" si="1"/>
        <v>1</v>
      </c>
      <c r="O60" s="40">
        <f t="shared" si="2"/>
        <v>1</v>
      </c>
      <c r="P60" s="151"/>
    </row>
    <row r="61" spans="1:90" ht="182.25" customHeight="1" x14ac:dyDescent="0.25">
      <c r="A61" s="267" t="s">
        <v>258</v>
      </c>
      <c r="B61" s="87" t="s">
        <v>288</v>
      </c>
      <c r="C61" s="69" t="s">
        <v>259</v>
      </c>
      <c r="D61" s="141"/>
      <c r="E61" s="142"/>
      <c r="F61" s="142"/>
      <c r="G61" s="46">
        <f t="shared" si="4"/>
        <v>0</v>
      </c>
      <c r="H61" s="147"/>
      <c r="I61" s="142"/>
      <c r="J61" s="142"/>
      <c r="K61" s="37">
        <f t="shared" si="0"/>
        <v>0</v>
      </c>
      <c r="L61" s="45">
        <f t="shared" si="1"/>
        <v>0</v>
      </c>
      <c r="M61" s="20">
        <f t="shared" si="1"/>
        <v>0</v>
      </c>
      <c r="N61" s="20">
        <f t="shared" si="1"/>
        <v>0</v>
      </c>
      <c r="O61" s="46">
        <f t="shared" si="2"/>
        <v>0</v>
      </c>
      <c r="P61" s="152"/>
    </row>
    <row r="62" spans="1:90" ht="75.75" customHeight="1" x14ac:dyDescent="0.25">
      <c r="A62" s="267" t="s">
        <v>260</v>
      </c>
      <c r="B62" s="87" t="s">
        <v>289</v>
      </c>
      <c r="C62" s="69" t="s">
        <v>261</v>
      </c>
      <c r="D62" s="141"/>
      <c r="E62" s="142"/>
      <c r="F62" s="142"/>
      <c r="G62" s="46">
        <f t="shared" si="4"/>
        <v>0</v>
      </c>
      <c r="H62" s="147"/>
      <c r="I62" s="142"/>
      <c r="J62" s="142"/>
      <c r="K62" s="37">
        <f t="shared" si="0"/>
        <v>0</v>
      </c>
      <c r="L62" s="45">
        <f t="shared" si="1"/>
        <v>0</v>
      </c>
      <c r="M62" s="20">
        <f t="shared" si="1"/>
        <v>0</v>
      </c>
      <c r="N62" s="20">
        <f t="shared" si="1"/>
        <v>0</v>
      </c>
      <c r="O62" s="46">
        <f t="shared" si="2"/>
        <v>0</v>
      </c>
      <c r="P62" s="152"/>
    </row>
    <row r="63" spans="1:90" ht="75.75" thickBot="1" x14ac:dyDescent="0.3">
      <c r="A63" s="269" t="s">
        <v>262</v>
      </c>
      <c r="B63" s="85" t="s">
        <v>290</v>
      </c>
      <c r="C63" s="56" t="s">
        <v>263</v>
      </c>
      <c r="D63" s="139"/>
      <c r="E63" s="140"/>
      <c r="F63" s="140"/>
      <c r="G63" s="42">
        <f t="shared" si="4"/>
        <v>0</v>
      </c>
      <c r="H63" s="146"/>
      <c r="I63" s="140"/>
      <c r="J63" s="140"/>
      <c r="K63" s="35">
        <f t="shared" si="0"/>
        <v>0</v>
      </c>
      <c r="L63" s="41">
        <f t="shared" si="1"/>
        <v>0</v>
      </c>
      <c r="M63" s="23">
        <f t="shared" si="1"/>
        <v>0</v>
      </c>
      <c r="N63" s="23">
        <f t="shared" si="1"/>
        <v>0</v>
      </c>
      <c r="O63" s="42">
        <f t="shared" si="2"/>
        <v>0</v>
      </c>
      <c r="P63" s="150"/>
    </row>
    <row r="64" spans="1:90" ht="15.75" x14ac:dyDescent="0.25">
      <c r="A64" s="173" t="s">
        <v>264</v>
      </c>
      <c r="B64" s="86" t="s">
        <v>291</v>
      </c>
      <c r="C64" s="93" t="s">
        <v>265</v>
      </c>
      <c r="D64" s="137"/>
      <c r="E64" s="138"/>
      <c r="F64" s="138"/>
      <c r="G64" s="44">
        <f t="shared" si="4"/>
        <v>0</v>
      </c>
      <c r="H64" s="145"/>
      <c r="I64" s="138"/>
      <c r="J64" s="138"/>
      <c r="K64" s="36">
        <f t="shared" si="0"/>
        <v>0</v>
      </c>
      <c r="L64" s="38">
        <f t="shared" si="1"/>
        <v>0</v>
      </c>
      <c r="M64" s="39">
        <f t="shared" si="1"/>
        <v>0</v>
      </c>
      <c r="N64" s="39">
        <f t="shared" si="1"/>
        <v>0</v>
      </c>
      <c r="O64" s="40">
        <f t="shared" si="2"/>
        <v>0</v>
      </c>
      <c r="P64" s="151"/>
    </row>
    <row r="65" spans="1:16" ht="45" x14ac:dyDescent="0.25">
      <c r="A65" s="175" t="s">
        <v>266</v>
      </c>
      <c r="B65" s="87" t="s">
        <v>292</v>
      </c>
      <c r="C65" s="12" t="s">
        <v>267</v>
      </c>
      <c r="D65" s="141"/>
      <c r="E65" s="142"/>
      <c r="F65" s="142"/>
      <c r="G65" s="46">
        <f t="shared" si="4"/>
        <v>0</v>
      </c>
      <c r="H65" s="147"/>
      <c r="I65" s="142"/>
      <c r="J65" s="142"/>
      <c r="K65" s="37">
        <f t="shared" si="0"/>
        <v>0</v>
      </c>
      <c r="L65" s="45">
        <f t="shared" si="1"/>
        <v>0</v>
      </c>
      <c r="M65" s="20">
        <f t="shared" si="1"/>
        <v>0</v>
      </c>
      <c r="N65" s="20">
        <f t="shared" si="1"/>
        <v>0</v>
      </c>
      <c r="O65" s="46">
        <f t="shared" si="2"/>
        <v>0</v>
      </c>
      <c r="P65" s="152"/>
    </row>
    <row r="66" spans="1:16" ht="15.75" x14ac:dyDescent="0.25">
      <c r="A66" s="175" t="s">
        <v>268</v>
      </c>
      <c r="B66" s="87" t="s">
        <v>293</v>
      </c>
      <c r="C66" s="12" t="s">
        <v>269</v>
      </c>
      <c r="D66" s="141"/>
      <c r="E66" s="142"/>
      <c r="F66" s="142"/>
      <c r="G66" s="46">
        <f t="shared" si="4"/>
        <v>0</v>
      </c>
      <c r="H66" s="147"/>
      <c r="I66" s="142"/>
      <c r="J66" s="142"/>
      <c r="K66" s="37">
        <f t="shared" si="0"/>
        <v>0</v>
      </c>
      <c r="L66" s="45">
        <f t="shared" si="1"/>
        <v>0</v>
      </c>
      <c r="M66" s="20">
        <f t="shared" si="1"/>
        <v>0</v>
      </c>
      <c r="N66" s="20">
        <f t="shared" si="1"/>
        <v>0</v>
      </c>
      <c r="O66" s="46">
        <f t="shared" si="2"/>
        <v>0</v>
      </c>
      <c r="P66" s="152"/>
    </row>
    <row r="67" spans="1:16" ht="30" x14ac:dyDescent="0.25">
      <c r="A67" s="175" t="s">
        <v>270</v>
      </c>
      <c r="B67" s="87" t="s">
        <v>294</v>
      </c>
      <c r="C67" s="12" t="s">
        <v>271</v>
      </c>
      <c r="D67" s="141"/>
      <c r="E67" s="142"/>
      <c r="F67" s="142"/>
      <c r="G67" s="46">
        <f t="shared" si="4"/>
        <v>0</v>
      </c>
      <c r="H67" s="147"/>
      <c r="I67" s="142"/>
      <c r="J67" s="142"/>
      <c r="K67" s="37">
        <f t="shared" si="0"/>
        <v>0</v>
      </c>
      <c r="L67" s="45">
        <f t="shared" si="1"/>
        <v>0</v>
      </c>
      <c r="M67" s="20">
        <f t="shared" si="1"/>
        <v>0</v>
      </c>
      <c r="N67" s="20">
        <f t="shared" si="1"/>
        <v>0</v>
      </c>
      <c r="O67" s="46">
        <f t="shared" si="2"/>
        <v>0</v>
      </c>
      <c r="P67" s="152"/>
    </row>
    <row r="68" spans="1:16" ht="15.75" x14ac:dyDescent="0.25">
      <c r="A68" s="175" t="s">
        <v>272</v>
      </c>
      <c r="B68" s="87" t="s">
        <v>295</v>
      </c>
      <c r="C68" s="12" t="s">
        <v>273</v>
      </c>
      <c r="D68" s="141"/>
      <c r="E68" s="142"/>
      <c r="F68" s="142"/>
      <c r="G68" s="46">
        <f t="shared" si="4"/>
        <v>0</v>
      </c>
      <c r="H68" s="147"/>
      <c r="I68" s="142"/>
      <c r="J68" s="142"/>
      <c r="K68" s="37">
        <f t="shared" si="0"/>
        <v>0</v>
      </c>
      <c r="L68" s="45">
        <f t="shared" si="1"/>
        <v>0</v>
      </c>
      <c r="M68" s="20">
        <f t="shared" si="1"/>
        <v>0</v>
      </c>
      <c r="N68" s="20">
        <f t="shared" si="1"/>
        <v>0</v>
      </c>
      <c r="O68" s="46">
        <f t="shared" si="2"/>
        <v>0</v>
      </c>
      <c r="P68" s="152"/>
    </row>
    <row r="69" spans="1:16" ht="15.75" x14ac:dyDescent="0.25">
      <c r="A69" s="176" t="s">
        <v>274</v>
      </c>
      <c r="B69" s="87" t="s">
        <v>296</v>
      </c>
      <c r="C69" s="12" t="s">
        <v>275</v>
      </c>
      <c r="D69" s="141"/>
      <c r="E69" s="142"/>
      <c r="F69" s="142"/>
      <c r="G69" s="46">
        <f t="shared" si="4"/>
        <v>0</v>
      </c>
      <c r="H69" s="147">
        <v>2</v>
      </c>
      <c r="I69" s="142">
        <v>3</v>
      </c>
      <c r="J69" s="142"/>
      <c r="K69" s="37">
        <f t="shared" si="0"/>
        <v>5</v>
      </c>
      <c r="L69" s="45">
        <f t="shared" si="1"/>
        <v>2</v>
      </c>
      <c r="M69" s="20">
        <f t="shared" si="1"/>
        <v>3</v>
      </c>
      <c r="N69" s="20">
        <f t="shared" si="1"/>
        <v>0</v>
      </c>
      <c r="O69" s="46">
        <f t="shared" si="2"/>
        <v>5</v>
      </c>
      <c r="P69" s="152"/>
    </row>
    <row r="70" spans="1:16" ht="75.75" customHeight="1" x14ac:dyDescent="0.25">
      <c r="A70" s="175" t="s">
        <v>276</v>
      </c>
      <c r="B70" s="87" t="s">
        <v>297</v>
      </c>
      <c r="C70" s="69" t="s">
        <v>277</v>
      </c>
      <c r="D70" s="141"/>
      <c r="E70" s="142"/>
      <c r="F70" s="142"/>
      <c r="G70" s="46">
        <f t="shared" si="4"/>
        <v>0</v>
      </c>
      <c r="H70" s="262" t="s">
        <v>458</v>
      </c>
      <c r="I70" s="263" t="s">
        <v>458</v>
      </c>
      <c r="J70" s="263" t="s">
        <v>458</v>
      </c>
      <c r="K70" s="37">
        <f>SUM(H70:J70)</f>
        <v>0</v>
      </c>
      <c r="L70" s="45">
        <f>SUM(D70,H70)</f>
        <v>0</v>
      </c>
      <c r="M70" s="20">
        <f>SUM(E70,I70)</f>
        <v>0</v>
      </c>
      <c r="N70" s="20">
        <f>SUM(F70,J70)</f>
        <v>0</v>
      </c>
      <c r="O70" s="46">
        <f t="shared" si="2"/>
        <v>0</v>
      </c>
      <c r="P70" s="152"/>
    </row>
    <row r="71" spans="1:16" ht="30" x14ac:dyDescent="0.25">
      <c r="A71" s="175" t="s">
        <v>278</v>
      </c>
      <c r="B71" s="87" t="s">
        <v>298</v>
      </c>
      <c r="C71" s="69" t="s">
        <v>279</v>
      </c>
      <c r="D71" s="262" t="s">
        <v>458</v>
      </c>
      <c r="E71" s="263" t="s">
        <v>458</v>
      </c>
      <c r="F71" s="263" t="s">
        <v>458</v>
      </c>
      <c r="G71" s="46" t="s">
        <v>458</v>
      </c>
      <c r="H71" s="147"/>
      <c r="I71" s="142"/>
      <c r="J71" s="142"/>
      <c r="K71" s="37">
        <f t="shared" si="0"/>
        <v>0</v>
      </c>
      <c r="L71" s="45">
        <f t="shared" ref="L71:N72" si="11">H71</f>
        <v>0</v>
      </c>
      <c r="M71" s="20">
        <f t="shared" si="11"/>
        <v>0</v>
      </c>
      <c r="N71" s="20">
        <f t="shared" si="11"/>
        <v>0</v>
      </c>
      <c r="O71" s="46">
        <f t="shared" si="2"/>
        <v>0</v>
      </c>
      <c r="P71" s="152"/>
    </row>
    <row r="72" spans="1:16" ht="30" x14ac:dyDescent="0.25">
      <c r="A72" s="267" t="s">
        <v>280</v>
      </c>
      <c r="B72" s="87" t="s">
        <v>299</v>
      </c>
      <c r="C72" s="69" t="s">
        <v>281</v>
      </c>
      <c r="D72" s="262" t="s">
        <v>458</v>
      </c>
      <c r="E72" s="263" t="s">
        <v>458</v>
      </c>
      <c r="F72" s="263" t="s">
        <v>458</v>
      </c>
      <c r="G72" s="46" t="s">
        <v>458</v>
      </c>
      <c r="H72" s="147"/>
      <c r="I72" s="142">
        <v>1</v>
      </c>
      <c r="J72" s="142"/>
      <c r="K72" s="37">
        <f>H72+I72+J72</f>
        <v>1</v>
      </c>
      <c r="L72" s="45">
        <f t="shared" si="11"/>
        <v>0</v>
      </c>
      <c r="M72" s="20">
        <f t="shared" si="11"/>
        <v>1</v>
      </c>
      <c r="N72" s="20">
        <f t="shared" si="11"/>
        <v>0</v>
      </c>
      <c r="O72" s="46">
        <f>L72+M72+N72</f>
        <v>1</v>
      </c>
      <c r="P72" s="152"/>
    </row>
    <row r="73" spans="1:16" ht="16.5" thickBot="1" x14ac:dyDescent="0.3">
      <c r="A73" s="177" t="s">
        <v>18</v>
      </c>
      <c r="B73" s="87" t="s">
        <v>300</v>
      </c>
      <c r="C73" s="9"/>
      <c r="D73" s="143"/>
      <c r="E73" s="144"/>
      <c r="F73" s="144"/>
      <c r="G73" s="49">
        <f>D73+E73+F73</f>
        <v>0</v>
      </c>
      <c r="H73" s="148"/>
      <c r="I73" s="144"/>
      <c r="J73" s="144"/>
      <c r="K73" s="50">
        <f>H73+I73+J73</f>
        <v>0</v>
      </c>
      <c r="L73" s="51">
        <f>D73+H73</f>
        <v>0</v>
      </c>
      <c r="M73" s="52">
        <f>E73+I73</f>
        <v>0</v>
      </c>
      <c r="N73" s="52">
        <f>F73+J73</f>
        <v>0</v>
      </c>
      <c r="O73" s="49">
        <f>L73+M73+N73</f>
        <v>0</v>
      </c>
      <c r="P73" s="153"/>
    </row>
    <row r="74" spans="1:16" ht="30.75" thickBot="1" x14ac:dyDescent="0.3">
      <c r="A74" s="276" t="s">
        <v>469</v>
      </c>
      <c r="B74" s="274" t="s">
        <v>471</v>
      </c>
      <c r="C74" s="69" t="s">
        <v>470</v>
      </c>
      <c r="D74" s="141"/>
      <c r="E74" s="142"/>
      <c r="F74" s="272"/>
      <c r="G74" s="271">
        <f>D74+E74+F74</f>
        <v>0</v>
      </c>
      <c r="H74" s="141"/>
      <c r="I74" s="142"/>
      <c r="J74" s="272"/>
      <c r="K74" s="271">
        <f>H74+I74+J74</f>
        <v>0</v>
      </c>
      <c r="L74" s="227">
        <f t="shared" ref="L74:N76" si="12">D74+H74</f>
        <v>0</v>
      </c>
      <c r="M74" s="228">
        <f t="shared" si="12"/>
        <v>0</v>
      </c>
      <c r="N74" s="228">
        <f t="shared" si="12"/>
        <v>0</v>
      </c>
      <c r="O74" s="48">
        <f>L74+M74+N74</f>
        <v>0</v>
      </c>
      <c r="P74" s="273"/>
    </row>
    <row r="75" spans="1:16" ht="30.75" thickBot="1" x14ac:dyDescent="0.3">
      <c r="A75" s="276" t="s">
        <v>472</v>
      </c>
      <c r="B75" s="274" t="s">
        <v>473</v>
      </c>
      <c r="C75" s="69" t="s">
        <v>474</v>
      </c>
      <c r="D75" s="141">
        <v>0</v>
      </c>
      <c r="E75" s="142">
        <v>0</v>
      </c>
      <c r="F75" s="272">
        <v>0</v>
      </c>
      <c r="G75" s="271">
        <f>D75+E75+F75</f>
        <v>0</v>
      </c>
      <c r="H75" s="141">
        <v>0</v>
      </c>
      <c r="I75" s="142">
        <v>0</v>
      </c>
      <c r="J75" s="272">
        <v>0</v>
      </c>
      <c r="K75" s="271">
        <v>0</v>
      </c>
      <c r="L75" s="227">
        <f t="shared" si="12"/>
        <v>0</v>
      </c>
      <c r="M75" s="228">
        <f t="shared" si="12"/>
        <v>0</v>
      </c>
      <c r="N75" s="228">
        <f t="shared" si="12"/>
        <v>0</v>
      </c>
      <c r="O75" s="48">
        <f>L75+M75+N75</f>
        <v>0</v>
      </c>
      <c r="P75" s="273"/>
    </row>
    <row r="76" spans="1:16" ht="30" x14ac:dyDescent="0.25">
      <c r="A76" s="276" t="s">
        <v>475</v>
      </c>
      <c r="B76" s="274" t="s">
        <v>476</v>
      </c>
      <c r="C76" s="69" t="s">
        <v>477</v>
      </c>
      <c r="D76" s="141"/>
      <c r="E76" s="142"/>
      <c r="F76" s="272"/>
      <c r="G76" s="271">
        <f>D76+E76+F76</f>
        <v>0</v>
      </c>
      <c r="H76" s="141"/>
      <c r="I76" s="142"/>
      <c r="J76" s="272"/>
      <c r="K76" s="271">
        <f>H76+I76+J76</f>
        <v>0</v>
      </c>
      <c r="L76" s="292">
        <f t="shared" si="12"/>
        <v>0</v>
      </c>
      <c r="M76" s="292">
        <f t="shared" si="12"/>
        <v>0</v>
      </c>
      <c r="N76" s="292">
        <f t="shared" si="12"/>
        <v>0</v>
      </c>
      <c r="O76" s="292">
        <f>L76+M76+N76</f>
        <v>0</v>
      </c>
      <c r="P76" s="152"/>
    </row>
    <row r="77" spans="1:16" ht="23.25" customHeight="1" thickBot="1" x14ac:dyDescent="0.3">
      <c r="A77" s="275" t="s">
        <v>282</v>
      </c>
      <c r="B77" s="85" t="s">
        <v>301</v>
      </c>
      <c r="C77" s="56" t="s">
        <v>283</v>
      </c>
      <c r="D77" s="270">
        <f t="shared" ref="D77:P77" si="13">D7+D9+D35+D37+D41+D43+D47+D60+D64+D69+D73</f>
        <v>0</v>
      </c>
      <c r="E77" s="270">
        <f t="shared" si="13"/>
        <v>4</v>
      </c>
      <c r="F77" s="270">
        <f t="shared" si="13"/>
        <v>6</v>
      </c>
      <c r="G77" s="270">
        <f t="shared" si="13"/>
        <v>10</v>
      </c>
      <c r="H77" s="270">
        <f t="shared" si="13"/>
        <v>2</v>
      </c>
      <c r="I77" s="270">
        <f t="shared" si="13"/>
        <v>5</v>
      </c>
      <c r="J77" s="270">
        <f t="shared" si="13"/>
        <v>1</v>
      </c>
      <c r="K77" s="290">
        <f t="shared" si="13"/>
        <v>8</v>
      </c>
      <c r="L77" s="293">
        <f t="shared" si="13"/>
        <v>2</v>
      </c>
      <c r="M77" s="293">
        <f t="shared" si="13"/>
        <v>9</v>
      </c>
      <c r="N77" s="293">
        <f t="shared" si="13"/>
        <v>7</v>
      </c>
      <c r="O77" s="293">
        <f t="shared" si="13"/>
        <v>18</v>
      </c>
      <c r="P77" s="291">
        <f t="shared" si="13"/>
        <v>7</v>
      </c>
    </row>
    <row r="80" spans="1:16" x14ac:dyDescent="0.25">
      <c r="A80" s="179" t="s">
        <v>124</v>
      </c>
    </row>
  </sheetData>
  <sheetProtection password="DB70" sheet="1" objects="1" scenarios="1" sort="0" autoFilter="0"/>
  <mergeCells count="59">
    <mergeCell ref="C19:C20"/>
    <mergeCell ref="C21:C22"/>
    <mergeCell ref="C31:C32"/>
    <mergeCell ref="C33:C34"/>
    <mergeCell ref="C27:C28"/>
    <mergeCell ref="C29:C30"/>
    <mergeCell ref="C23:C24"/>
    <mergeCell ref="C25:C26"/>
    <mergeCell ref="C11:C12"/>
    <mergeCell ref="C13:C14"/>
    <mergeCell ref="I4:I5"/>
    <mergeCell ref="E4:E5"/>
    <mergeCell ref="D4:D5"/>
    <mergeCell ref="F4:F5"/>
    <mergeCell ref="K4:K5"/>
    <mergeCell ref="L4:L5"/>
    <mergeCell ref="J4:J5"/>
    <mergeCell ref="C17:C18"/>
    <mergeCell ref="A1:P1"/>
    <mergeCell ref="A3:A5"/>
    <mergeCell ref="B3:B5"/>
    <mergeCell ref="C3:C5"/>
    <mergeCell ref="D3:G3"/>
    <mergeCell ref="H3:K3"/>
    <mergeCell ref="L3:P3"/>
    <mergeCell ref="O4:O5"/>
    <mergeCell ref="C15:C16"/>
    <mergeCell ref="P4:P5"/>
    <mergeCell ref="G4:G5"/>
    <mergeCell ref="H4:H5"/>
    <mergeCell ref="Q23:U23"/>
    <mergeCell ref="M4:M5"/>
    <mergeCell ref="Q7:U7"/>
    <mergeCell ref="Q17:U17"/>
    <mergeCell ref="Q19:U19"/>
    <mergeCell ref="Q21:U21"/>
    <mergeCell ref="Q9:U9"/>
    <mergeCell ref="Q11:U11"/>
    <mergeCell ref="Q13:U13"/>
    <mergeCell ref="Q15:U15"/>
    <mergeCell ref="Q3:U6"/>
    <mergeCell ref="N4:N5"/>
    <mergeCell ref="Q25:U25"/>
    <mergeCell ref="Q27:U27"/>
    <mergeCell ref="Q41:U41"/>
    <mergeCell ref="Q43:U43"/>
    <mergeCell ref="Q33:U33"/>
    <mergeCell ref="Q35:U35"/>
    <mergeCell ref="Q37:U37"/>
    <mergeCell ref="Q39:U39"/>
    <mergeCell ref="Q29:U29"/>
    <mergeCell ref="Q57:U57"/>
    <mergeCell ref="Q31:U31"/>
    <mergeCell ref="Q55:U55"/>
    <mergeCell ref="Q45:U45"/>
    <mergeCell ref="Q47:U47"/>
    <mergeCell ref="Q49:U49"/>
    <mergeCell ref="Q51:U51"/>
    <mergeCell ref="Q53:U53"/>
  </mergeCells>
  <phoneticPr fontId="0" type="noConversion"/>
  <conditionalFormatting sqref="Q7:U7 Q9:U9 Q11:U11 Q13:U13 Q15:U15 Q17:U17 Q19:U19 Q21:U21 Q23:U23 Q25:U25 Q27:U27 Q29:U29 Q31:U31 Q33:U33 Q35:U35 Q37:U37 Q39:U39 Q41:U41 Q43:U43 Q47:U47 Q49:U49 Q51:U51 Q53:U53 Q55:U55">
    <cfRule type="expression" dxfId="6" priority="3" stopIfTrue="1">
      <formula>Q7&lt;&gt;"OK"</formula>
    </cfRule>
  </conditionalFormatting>
  <conditionalFormatting sqref="Q57:U57">
    <cfRule type="expression" dxfId="5" priority="2" stopIfTrue="1">
      <formula>Q57&lt;&gt;"ОК"</formula>
    </cfRule>
  </conditionalFormatting>
  <conditionalFormatting sqref="Q45:U45">
    <cfRule type="expression" dxfId="4" priority="1" stopIfTrue="1">
      <formula>Q45&lt;&gt;"OK"</formula>
    </cfRule>
  </conditionalFormatting>
  <dataValidations count="1">
    <dataValidation type="custom" operator="greaterThanOrEqual" allowBlank="1" showInputMessage="1" showErrorMessage="1" errorTitle="В Н И М А Н И Е !" error="Перед заполнением таблицы НУЖНО ВНАЧАЛЕ:_x000a_1) на листе «Сведения» заполнить ВСЕ ЦВЕТНЫЕ ЯЧЕЙКИ;_x000a_2) на листе «7000» заполнить ВСЕ ЦВЕТНЫЕ ЯЧЕЙКИ ПОД ТАбЛИЦЕЙ._x000a__x000a__x000a_В эту ячейку можно ввести ТОЛЬКО ЦЕЛОЕ ЧИСЛО." sqref="D59:F76 P59:P76 H50:J54 H7:J30 D7:F22 P50:P54 P56:P57 H71:J76 H59:J69 D56:F57 H56:J57 P7:P48 H33:J48 D31:F48 D50:F54">
      <formula1>AND($B$2=TRUE,ISNUMBER(D7),IF(ISERROR(SEARCH(",?",D7)),0,1)=0)</formula1>
    </dataValidation>
  </dataValidations>
  <pageMargins left="0.15748031496062992" right="0.15748031496062992" top="0.15748031496062992" bottom="0.23622047244094491" header="0.31496062992125984" footer="0.31496062992125984"/>
  <pageSetup paperSize="9" scale="3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 enableFormatConditionsCalculation="0">
    <tabColor indexed="11"/>
    <pageSetUpPr fitToPage="1"/>
  </sheetPr>
  <dimension ref="A1:CL77"/>
  <sheetViews>
    <sheetView topLeftCell="A61" zoomScale="70" zoomScaleNormal="70" workbookViewId="0">
      <selection activeCell="H73" sqref="H73:J73"/>
    </sheetView>
  </sheetViews>
  <sheetFormatPr defaultRowHeight="15" x14ac:dyDescent="0.25"/>
  <cols>
    <col min="1" max="1" width="32.42578125" style="179" customWidth="1"/>
    <col min="2" max="2" width="9.42578125" customWidth="1"/>
    <col min="3" max="3" width="12.85546875" customWidth="1"/>
    <col min="4" max="4" width="8.5703125" customWidth="1"/>
    <col min="5" max="5" width="7.5703125" customWidth="1"/>
    <col min="6" max="6" width="8.5703125" customWidth="1"/>
    <col min="7" max="7" width="7.42578125" customWidth="1"/>
    <col min="8" max="9" width="8.140625" customWidth="1"/>
    <col min="10" max="10" width="8.5703125" customWidth="1"/>
    <col min="11" max="11" width="7.28515625" customWidth="1"/>
    <col min="12" max="12" width="7.85546875" customWidth="1"/>
    <col min="13" max="13" width="8.28515625" customWidth="1"/>
    <col min="15" max="15" width="7.5703125" customWidth="1"/>
    <col min="16" max="16" width="23.140625" customWidth="1"/>
    <col min="17" max="17" width="9.5703125" customWidth="1"/>
    <col min="20" max="21" width="9.140625" customWidth="1"/>
    <col min="22" max="35" width="9.140625" hidden="1" customWidth="1"/>
    <col min="36" max="36" width="12.42578125" hidden="1" customWidth="1"/>
    <col min="37" max="90" width="0" hidden="1" customWidth="1"/>
  </cols>
  <sheetData>
    <row r="1" spans="1:36" ht="31.5" customHeight="1" x14ac:dyDescent="0.25">
      <c r="A1" s="391" t="s">
        <v>331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36" ht="15.75" thickBot="1" x14ac:dyDescent="0.3">
      <c r="A2" s="169" t="s">
        <v>31</v>
      </c>
      <c r="B2" s="189" t="b">
        <f>Сведения!$A$1</f>
        <v>1</v>
      </c>
    </row>
    <row r="3" spans="1:36" ht="16.5" thickBot="1" x14ac:dyDescent="0.3">
      <c r="A3" s="362" t="s">
        <v>130</v>
      </c>
      <c r="B3" s="345" t="s">
        <v>3</v>
      </c>
      <c r="C3" s="345" t="s">
        <v>101</v>
      </c>
      <c r="D3" s="395" t="s">
        <v>0</v>
      </c>
      <c r="E3" s="396"/>
      <c r="F3" s="396"/>
      <c r="G3" s="397"/>
      <c r="H3" s="398" t="s">
        <v>1</v>
      </c>
      <c r="I3" s="399"/>
      <c r="J3" s="399"/>
      <c r="K3" s="400"/>
      <c r="L3" s="398" t="s">
        <v>2</v>
      </c>
      <c r="M3" s="399"/>
      <c r="N3" s="399"/>
      <c r="O3" s="399"/>
      <c r="P3" s="397"/>
      <c r="Q3" s="382" t="s">
        <v>424</v>
      </c>
      <c r="R3" s="383"/>
      <c r="S3" s="383"/>
      <c r="T3" s="383"/>
      <c r="U3" s="384"/>
    </row>
    <row r="4" spans="1:36" ht="15" customHeight="1" x14ac:dyDescent="0.25">
      <c r="A4" s="411"/>
      <c r="B4" s="346"/>
      <c r="C4" s="346"/>
      <c r="D4" s="405" t="s">
        <v>11</v>
      </c>
      <c r="E4" s="374" t="s">
        <v>12</v>
      </c>
      <c r="F4" s="374" t="s">
        <v>13</v>
      </c>
      <c r="G4" s="376" t="s">
        <v>2</v>
      </c>
      <c r="H4" s="405" t="s">
        <v>11</v>
      </c>
      <c r="I4" s="374" t="s">
        <v>12</v>
      </c>
      <c r="J4" s="374" t="s">
        <v>13</v>
      </c>
      <c r="K4" s="376" t="s">
        <v>2</v>
      </c>
      <c r="L4" s="401" t="s">
        <v>11</v>
      </c>
      <c r="M4" s="374" t="s">
        <v>131</v>
      </c>
      <c r="N4" s="376" t="s">
        <v>132</v>
      </c>
      <c r="O4" s="378" t="s">
        <v>2</v>
      </c>
      <c r="P4" s="412" t="s">
        <v>454</v>
      </c>
      <c r="Q4" s="385"/>
      <c r="R4" s="386"/>
      <c r="S4" s="386"/>
      <c r="T4" s="386"/>
      <c r="U4" s="387"/>
    </row>
    <row r="5" spans="1:36" ht="54" customHeight="1" thickBot="1" x14ac:dyDescent="0.3">
      <c r="A5" s="363"/>
      <c r="B5" s="347"/>
      <c r="C5" s="347"/>
      <c r="D5" s="406"/>
      <c r="E5" s="403"/>
      <c r="F5" s="403"/>
      <c r="G5" s="404"/>
      <c r="H5" s="406"/>
      <c r="I5" s="403"/>
      <c r="J5" s="403"/>
      <c r="K5" s="404"/>
      <c r="L5" s="402"/>
      <c r="M5" s="375"/>
      <c r="N5" s="377"/>
      <c r="O5" s="379"/>
      <c r="P5" s="413"/>
      <c r="Q5" s="385"/>
      <c r="R5" s="386"/>
      <c r="S5" s="386"/>
      <c r="T5" s="386"/>
      <c r="U5" s="387"/>
    </row>
    <row r="6" spans="1:36" ht="16.5" thickBot="1" x14ac:dyDescent="0.3">
      <c r="A6" s="170">
        <v>1</v>
      </c>
      <c r="B6" s="82">
        <v>2</v>
      </c>
      <c r="C6" s="83">
        <v>3</v>
      </c>
      <c r="D6" s="161">
        <v>4</v>
      </c>
      <c r="E6" s="162">
        <v>5</v>
      </c>
      <c r="F6" s="162">
        <v>6</v>
      </c>
      <c r="G6" s="163">
        <v>7</v>
      </c>
      <c r="H6" s="164">
        <v>8</v>
      </c>
      <c r="I6" s="162">
        <v>9</v>
      </c>
      <c r="J6" s="162">
        <v>10</v>
      </c>
      <c r="K6" s="163">
        <v>11</v>
      </c>
      <c r="L6" s="165">
        <v>12</v>
      </c>
      <c r="M6" s="166">
        <v>13</v>
      </c>
      <c r="N6" s="166">
        <v>14</v>
      </c>
      <c r="O6" s="167">
        <v>15</v>
      </c>
      <c r="P6" s="168">
        <v>16</v>
      </c>
      <c r="Q6" s="388"/>
      <c r="R6" s="389"/>
      <c r="S6" s="389"/>
      <c r="T6" s="389"/>
      <c r="U6" s="390"/>
    </row>
    <row r="7" spans="1:36" ht="38.25" customHeight="1" x14ac:dyDescent="0.25">
      <c r="A7" s="171" t="s">
        <v>133</v>
      </c>
      <c r="B7" s="84">
        <v>1</v>
      </c>
      <c r="C7" s="11" t="s">
        <v>14</v>
      </c>
      <c r="D7" s="137"/>
      <c r="E7" s="138"/>
      <c r="F7" s="138"/>
      <c r="G7" s="47">
        <f>D7+E7+F7</f>
        <v>0</v>
      </c>
      <c r="H7" s="145"/>
      <c r="I7" s="138"/>
      <c r="J7" s="138"/>
      <c r="K7" s="57">
        <f>H7+I7+J7</f>
        <v>0</v>
      </c>
      <c r="L7" s="43">
        <f>D7+H7</f>
        <v>0</v>
      </c>
      <c r="M7" s="22">
        <f>E7+I7</f>
        <v>0</v>
      </c>
      <c r="N7" s="22">
        <f>F7+J7</f>
        <v>0</v>
      </c>
      <c r="O7" s="44">
        <f>L7+M7+N7</f>
        <v>0</v>
      </c>
      <c r="P7" s="149"/>
      <c r="Q7" s="371" t="str">
        <f>IF(V8&gt;0,"стр.1 &lt; стр.1.1 по графе "&amp;V8,"OK")</f>
        <v>OK</v>
      </c>
      <c r="R7" s="372"/>
      <c r="S7" s="372"/>
      <c r="T7" s="372"/>
      <c r="U7" s="373"/>
      <c r="V7" t="s">
        <v>425</v>
      </c>
      <c r="W7" s="194" t="s">
        <v>426</v>
      </c>
      <c r="X7" s="194"/>
      <c r="Y7" s="194"/>
      <c r="Z7" s="194"/>
      <c r="AA7" s="194"/>
    </row>
    <row r="8" spans="1:36" ht="16.5" thickBot="1" x14ac:dyDescent="0.3">
      <c r="A8" s="172" t="s">
        <v>134</v>
      </c>
      <c r="B8" s="85" t="s">
        <v>140</v>
      </c>
      <c r="C8" s="13" t="s">
        <v>15</v>
      </c>
      <c r="D8" s="139"/>
      <c r="E8" s="140"/>
      <c r="F8" s="140"/>
      <c r="G8" s="42">
        <f>D8+E8+F8</f>
        <v>0</v>
      </c>
      <c r="H8" s="146"/>
      <c r="I8" s="140"/>
      <c r="J8" s="140"/>
      <c r="K8" s="35">
        <f t="shared" ref="K8:K71" si="0">H8+I8+J8</f>
        <v>0</v>
      </c>
      <c r="L8" s="41">
        <f t="shared" ref="L8:N69" si="1">D8+H8</f>
        <v>0</v>
      </c>
      <c r="M8" s="23">
        <f t="shared" si="1"/>
        <v>0</v>
      </c>
      <c r="N8" s="23">
        <f t="shared" si="1"/>
        <v>0</v>
      </c>
      <c r="O8" s="42">
        <f t="shared" ref="O8:O71" si="2">L8+M8+N8</f>
        <v>0</v>
      </c>
      <c r="P8" s="150"/>
      <c r="V8" s="195">
        <f>IF(ISERROR(MATCH(FALSE,W8:AI8,0)+3),0,MATCH(FALSE,W8:AI8,0)+3)</f>
        <v>0</v>
      </c>
      <c r="W8" s="196" t="b">
        <f>D7&gt;=D8</f>
        <v>1</v>
      </c>
      <c r="X8" s="196" t="b">
        <f t="shared" ref="X8:AI8" si="3">E7&gt;=E8</f>
        <v>1</v>
      </c>
      <c r="Y8" s="196" t="b">
        <f t="shared" si="3"/>
        <v>1</v>
      </c>
      <c r="Z8" s="309" t="b">
        <v>1</v>
      </c>
      <c r="AA8" s="196" t="b">
        <f t="shared" si="3"/>
        <v>1</v>
      </c>
      <c r="AB8" s="196" t="b">
        <f t="shared" si="3"/>
        <v>1</v>
      </c>
      <c r="AC8" s="196" t="b">
        <f t="shared" si="3"/>
        <v>1</v>
      </c>
      <c r="AD8" s="309" t="b">
        <v>1</v>
      </c>
      <c r="AE8" s="309" t="b">
        <v>1</v>
      </c>
      <c r="AF8" s="309" t="b">
        <v>1</v>
      </c>
      <c r="AG8" s="309" t="b">
        <v>1</v>
      </c>
      <c r="AH8" s="309" t="b">
        <v>1</v>
      </c>
      <c r="AI8" s="196" t="b">
        <f t="shared" si="3"/>
        <v>1</v>
      </c>
      <c r="AJ8" s="196"/>
    </row>
    <row r="9" spans="1:36" ht="15.75" x14ac:dyDescent="0.25">
      <c r="A9" s="173" t="s">
        <v>135</v>
      </c>
      <c r="B9" s="86">
        <v>2</v>
      </c>
      <c r="C9" s="93" t="s">
        <v>142</v>
      </c>
      <c r="D9" s="137"/>
      <c r="E9" s="138"/>
      <c r="F9" s="138"/>
      <c r="G9" s="44">
        <f t="shared" ref="G9:G70" si="4">D9+E9+F9</f>
        <v>0</v>
      </c>
      <c r="H9" s="145"/>
      <c r="I9" s="138"/>
      <c r="J9" s="138"/>
      <c r="K9" s="36">
        <f t="shared" si="0"/>
        <v>0</v>
      </c>
      <c r="L9" s="43">
        <f t="shared" si="1"/>
        <v>0</v>
      </c>
      <c r="M9" s="22">
        <f t="shared" si="1"/>
        <v>0</v>
      </c>
      <c r="N9" s="22">
        <f t="shared" si="1"/>
        <v>0</v>
      </c>
      <c r="O9" s="44">
        <f t="shared" si="2"/>
        <v>0</v>
      </c>
      <c r="P9" s="151"/>
      <c r="Q9" s="371" t="str">
        <f>IF(V10&gt;0,"стр.2.1 &lt; стр.2.2+2.3+2.4+2.5+2.6+2.7+2.8+2.9+2.10+2.11+2.12+2.13 по графе "&amp;V10,"OK")</f>
        <v>OK</v>
      </c>
      <c r="R9" s="372"/>
      <c r="S9" s="372"/>
      <c r="T9" s="372"/>
      <c r="U9" s="373"/>
      <c r="V9" t="s">
        <v>425</v>
      </c>
      <c r="W9" s="194" t="s">
        <v>480</v>
      </c>
      <c r="X9" s="194"/>
      <c r="Y9" s="194"/>
      <c r="Z9" s="194"/>
      <c r="AA9" s="194"/>
    </row>
    <row r="10" spans="1:36" ht="50.25" customHeight="1" x14ac:dyDescent="0.25">
      <c r="A10" s="174" t="s">
        <v>136</v>
      </c>
      <c r="B10" s="87" t="s">
        <v>141</v>
      </c>
      <c r="C10" s="69" t="s">
        <v>137</v>
      </c>
      <c r="D10" s="141"/>
      <c r="E10" s="142"/>
      <c r="F10" s="142"/>
      <c r="G10" s="46">
        <f t="shared" si="4"/>
        <v>0</v>
      </c>
      <c r="H10" s="147"/>
      <c r="I10" s="142"/>
      <c r="J10" s="142"/>
      <c r="K10" s="37">
        <f t="shared" si="0"/>
        <v>0</v>
      </c>
      <c r="L10" s="45">
        <f t="shared" si="1"/>
        <v>0</v>
      </c>
      <c r="M10" s="20">
        <f t="shared" si="1"/>
        <v>0</v>
      </c>
      <c r="N10" s="20">
        <f t="shared" si="1"/>
        <v>0</v>
      </c>
      <c r="O10" s="46">
        <f t="shared" si="2"/>
        <v>0</v>
      </c>
      <c r="P10" s="152"/>
      <c r="V10" s="195">
        <f>IF(ISERROR(MATCH(FALSE,W10:AI10,0)+3),0,MATCH(FALSE,W10:AI10,0)+3)</f>
        <v>0</v>
      </c>
      <c r="W10" s="196" t="b">
        <f>D10&gt;=SUM(D11,D13,D15,D17,D19,D21,D23,D25,D27,D29,D31,D33)</f>
        <v>1</v>
      </c>
      <c r="X10" s="196" t="b">
        <f t="shared" ref="X10:AI10" si="5">E10&gt;=SUM(E11,E13,E15,E17,E19,E21,E23,E25,E27,E29,E31,E33)</f>
        <v>1</v>
      </c>
      <c r="Y10" s="196" t="b">
        <f t="shared" si="5"/>
        <v>1</v>
      </c>
      <c r="Z10" s="309" t="b">
        <v>1</v>
      </c>
      <c r="AA10" s="196" t="b">
        <f t="shared" si="5"/>
        <v>1</v>
      </c>
      <c r="AB10" s="196" t="b">
        <f t="shared" si="5"/>
        <v>1</v>
      </c>
      <c r="AC10" s="196" t="b">
        <f t="shared" si="5"/>
        <v>1</v>
      </c>
      <c r="AD10" s="309" t="b">
        <v>1</v>
      </c>
      <c r="AE10" s="309" t="b">
        <v>1</v>
      </c>
      <c r="AF10" s="309" t="b">
        <v>1</v>
      </c>
      <c r="AG10" s="309" t="b">
        <v>1</v>
      </c>
      <c r="AH10" s="309" t="b">
        <v>1</v>
      </c>
      <c r="AI10" s="196" t="b">
        <f t="shared" si="5"/>
        <v>1</v>
      </c>
    </row>
    <row r="11" spans="1:36" ht="18.75" customHeight="1" x14ac:dyDescent="0.25">
      <c r="A11" s="174" t="s">
        <v>138</v>
      </c>
      <c r="B11" s="88" t="s">
        <v>178</v>
      </c>
      <c r="C11" s="407" t="s">
        <v>143</v>
      </c>
      <c r="D11" s="141"/>
      <c r="E11" s="142"/>
      <c r="F11" s="142"/>
      <c r="G11" s="46">
        <f t="shared" si="4"/>
        <v>0</v>
      </c>
      <c r="H11" s="147"/>
      <c r="I11" s="142"/>
      <c r="J11" s="142"/>
      <c r="K11" s="37">
        <f t="shared" si="0"/>
        <v>0</v>
      </c>
      <c r="L11" s="45">
        <f t="shared" si="1"/>
        <v>0</v>
      </c>
      <c r="M11" s="20">
        <f t="shared" si="1"/>
        <v>0</v>
      </c>
      <c r="N11" s="20">
        <f t="shared" si="1"/>
        <v>0</v>
      </c>
      <c r="O11" s="46">
        <f t="shared" si="2"/>
        <v>0</v>
      </c>
      <c r="P11" s="152"/>
      <c r="Q11" s="371" t="str">
        <f>IF(V12&gt;0,"стр.2 &lt; стр.2.1 по графе "&amp;V12,"OK")</f>
        <v>OK</v>
      </c>
      <c r="R11" s="372"/>
      <c r="S11" s="372"/>
      <c r="T11" s="372"/>
      <c r="U11" s="373"/>
      <c r="V11" t="s">
        <v>425</v>
      </c>
      <c r="W11" s="194" t="s">
        <v>427</v>
      </c>
      <c r="X11" s="194"/>
      <c r="Y11" s="194"/>
      <c r="Z11" s="194"/>
    </row>
    <row r="12" spans="1:36" ht="15.75" x14ac:dyDescent="0.25">
      <c r="A12" s="259" t="s">
        <v>139</v>
      </c>
      <c r="B12" s="89" t="s">
        <v>179</v>
      </c>
      <c r="C12" s="408"/>
      <c r="D12" s="141"/>
      <c r="E12" s="142"/>
      <c r="F12" s="142"/>
      <c r="G12" s="46">
        <f t="shared" si="4"/>
        <v>0</v>
      </c>
      <c r="H12" s="147"/>
      <c r="I12" s="142"/>
      <c r="J12" s="142"/>
      <c r="K12" s="37">
        <f t="shared" si="0"/>
        <v>0</v>
      </c>
      <c r="L12" s="45">
        <f t="shared" si="1"/>
        <v>0</v>
      </c>
      <c r="M12" s="20">
        <f t="shared" si="1"/>
        <v>0</v>
      </c>
      <c r="N12" s="20">
        <f t="shared" si="1"/>
        <v>0</v>
      </c>
      <c r="O12" s="46">
        <f t="shared" si="2"/>
        <v>0</v>
      </c>
      <c r="P12" s="152"/>
      <c r="V12" s="195">
        <f>IF(ISERROR(MATCH(FALSE,W12:AI12,0)+3),0,MATCH(FALSE,W12:AI12,0)+3)</f>
        <v>0</v>
      </c>
      <c r="W12" s="196" t="b">
        <f>D9&gt;=D10</f>
        <v>1</v>
      </c>
      <c r="X12" s="196" t="b">
        <f>E9&gt;=E10</f>
        <v>1</v>
      </c>
      <c r="Y12" s="196" t="b">
        <f>F9&gt;=F10</f>
        <v>1</v>
      </c>
      <c r="Z12" s="309" t="b">
        <v>1</v>
      </c>
      <c r="AA12" s="196" t="b">
        <f>H9&gt;=H10</f>
        <v>1</v>
      </c>
      <c r="AB12" s="196" t="b">
        <f>I9&gt;=I10</f>
        <v>1</v>
      </c>
      <c r="AC12" s="196" t="b">
        <f>J9&gt;=J10</f>
        <v>1</v>
      </c>
      <c r="AD12" s="309" t="b">
        <v>1</v>
      </c>
      <c r="AE12" s="309" t="b">
        <v>1</v>
      </c>
      <c r="AF12" s="309" t="b">
        <v>1</v>
      </c>
      <c r="AG12" s="309" t="b">
        <v>1</v>
      </c>
      <c r="AH12" s="309" t="b">
        <v>1</v>
      </c>
      <c r="AI12" s="196" t="b">
        <f>P9&gt;=P10</f>
        <v>1</v>
      </c>
    </row>
    <row r="13" spans="1:36" ht="15.75" x14ac:dyDescent="0.25">
      <c r="A13" s="174" t="s">
        <v>144</v>
      </c>
      <c r="B13" s="88" t="s">
        <v>180</v>
      </c>
      <c r="C13" s="407" t="s">
        <v>145</v>
      </c>
      <c r="D13" s="141"/>
      <c r="E13" s="142"/>
      <c r="F13" s="142"/>
      <c r="G13" s="46">
        <f t="shared" si="4"/>
        <v>0</v>
      </c>
      <c r="H13" s="147"/>
      <c r="I13" s="142"/>
      <c r="J13" s="142"/>
      <c r="K13" s="37">
        <f t="shared" si="0"/>
        <v>0</v>
      </c>
      <c r="L13" s="45">
        <f t="shared" si="1"/>
        <v>0</v>
      </c>
      <c r="M13" s="20">
        <f t="shared" si="1"/>
        <v>0</v>
      </c>
      <c r="N13" s="20">
        <f t="shared" si="1"/>
        <v>0</v>
      </c>
      <c r="O13" s="46">
        <f t="shared" si="2"/>
        <v>0</v>
      </c>
      <c r="P13" s="152"/>
      <c r="Q13" s="371" t="str">
        <f>IF(V14&gt;0,"стр.2.2 &lt; стр.2.2.1 по графе "&amp;V14,"OK")</f>
        <v>OK</v>
      </c>
      <c r="R13" s="372"/>
      <c r="S13" s="372"/>
      <c r="T13" s="372"/>
      <c r="U13" s="373"/>
      <c r="V13" t="s">
        <v>425</v>
      </c>
      <c r="W13" s="194" t="s">
        <v>428</v>
      </c>
      <c r="X13" s="194"/>
      <c r="Y13" s="194"/>
      <c r="Z13" s="194"/>
      <c r="AA13" s="194"/>
    </row>
    <row r="14" spans="1:36" ht="15.75" x14ac:dyDescent="0.25">
      <c r="A14" s="260" t="s">
        <v>139</v>
      </c>
      <c r="B14" s="88" t="s">
        <v>181</v>
      </c>
      <c r="C14" s="408"/>
      <c r="D14" s="141"/>
      <c r="E14" s="142"/>
      <c r="F14" s="142"/>
      <c r="G14" s="46">
        <f t="shared" si="4"/>
        <v>0</v>
      </c>
      <c r="H14" s="147"/>
      <c r="I14" s="142"/>
      <c r="J14" s="142"/>
      <c r="K14" s="37">
        <f t="shared" si="0"/>
        <v>0</v>
      </c>
      <c r="L14" s="45">
        <f t="shared" si="1"/>
        <v>0</v>
      </c>
      <c r="M14" s="20">
        <f t="shared" si="1"/>
        <v>0</v>
      </c>
      <c r="N14" s="20">
        <f t="shared" si="1"/>
        <v>0</v>
      </c>
      <c r="O14" s="46">
        <f t="shared" si="2"/>
        <v>0</v>
      </c>
      <c r="P14" s="152"/>
      <c r="V14" s="195">
        <f>IF(ISERROR(MATCH(FALSE,W14:AI14,0)+3),0,MATCH(FALSE,W14:AI14,0)+3)</f>
        <v>0</v>
      </c>
      <c r="W14" s="196" t="b">
        <f>D11&gt;=D12</f>
        <v>1</v>
      </c>
      <c r="X14" s="196" t="b">
        <f>E11&gt;=E12</f>
        <v>1</v>
      </c>
      <c r="Y14" s="196" t="b">
        <f>F11&gt;=F12</f>
        <v>1</v>
      </c>
      <c r="Z14" s="309" t="b">
        <v>1</v>
      </c>
      <c r="AA14" s="196" t="b">
        <f>H11&gt;=H12</f>
        <v>1</v>
      </c>
      <c r="AB14" s="196" t="b">
        <f>I11&gt;=I12</f>
        <v>1</v>
      </c>
      <c r="AC14" s="196" t="b">
        <f>J11&gt;=J12</f>
        <v>1</v>
      </c>
      <c r="AD14" s="309" t="b">
        <v>1</v>
      </c>
      <c r="AE14" s="309" t="b">
        <v>1</v>
      </c>
      <c r="AF14" s="309" t="b">
        <v>1</v>
      </c>
      <c r="AG14" s="309" t="b">
        <v>1</v>
      </c>
      <c r="AH14" s="309" t="b">
        <v>1</v>
      </c>
      <c r="AI14" s="196" t="b">
        <f>P11&gt;=P12</f>
        <v>1</v>
      </c>
    </row>
    <row r="15" spans="1:36" ht="15.75" x14ac:dyDescent="0.25">
      <c r="A15" s="174" t="s">
        <v>146</v>
      </c>
      <c r="B15" s="88" t="s">
        <v>334</v>
      </c>
      <c r="C15" s="407" t="s">
        <v>147</v>
      </c>
      <c r="D15" s="141"/>
      <c r="E15" s="142"/>
      <c r="F15" s="142"/>
      <c r="G15" s="46">
        <f t="shared" si="4"/>
        <v>0</v>
      </c>
      <c r="H15" s="147"/>
      <c r="I15" s="142"/>
      <c r="J15" s="142"/>
      <c r="K15" s="37">
        <f t="shared" si="0"/>
        <v>0</v>
      </c>
      <c r="L15" s="45">
        <f t="shared" si="1"/>
        <v>0</v>
      </c>
      <c r="M15" s="20">
        <f t="shared" si="1"/>
        <v>0</v>
      </c>
      <c r="N15" s="20">
        <f t="shared" si="1"/>
        <v>0</v>
      </c>
      <c r="O15" s="46">
        <f t="shared" si="2"/>
        <v>0</v>
      </c>
      <c r="P15" s="152"/>
      <c r="Q15" s="371" t="str">
        <f>IF(V16&gt;0,"стр.2.3 &lt; стр.2.3.1 по графе "&amp;V16,"OK")</f>
        <v>OK</v>
      </c>
      <c r="R15" s="372"/>
      <c r="S15" s="372"/>
      <c r="T15" s="372"/>
      <c r="U15" s="373"/>
      <c r="V15" t="s">
        <v>425</v>
      </c>
      <c r="W15" s="194" t="s">
        <v>429</v>
      </c>
      <c r="X15" s="194"/>
      <c r="Y15" s="194"/>
      <c r="Z15" s="194"/>
      <c r="AA15" s="194"/>
    </row>
    <row r="16" spans="1:36" ht="15.75" x14ac:dyDescent="0.25">
      <c r="A16" s="260" t="s">
        <v>139</v>
      </c>
      <c r="B16" s="88" t="s">
        <v>182</v>
      </c>
      <c r="C16" s="408"/>
      <c r="D16" s="141"/>
      <c r="E16" s="142"/>
      <c r="F16" s="142"/>
      <c r="G16" s="46">
        <f t="shared" si="4"/>
        <v>0</v>
      </c>
      <c r="H16" s="147"/>
      <c r="I16" s="142"/>
      <c r="J16" s="142"/>
      <c r="K16" s="37">
        <f t="shared" si="0"/>
        <v>0</v>
      </c>
      <c r="L16" s="45">
        <f t="shared" si="1"/>
        <v>0</v>
      </c>
      <c r="M16" s="20">
        <f t="shared" si="1"/>
        <v>0</v>
      </c>
      <c r="N16" s="20">
        <f t="shared" si="1"/>
        <v>0</v>
      </c>
      <c r="O16" s="46">
        <f t="shared" si="2"/>
        <v>0</v>
      </c>
      <c r="P16" s="152"/>
      <c r="V16" s="195">
        <f>IF(ISERROR(MATCH(FALSE,W16:AI16,0)+3),0,MATCH(FALSE,W16:AI16,0)+3)</f>
        <v>0</v>
      </c>
      <c r="W16" s="196" t="b">
        <f>D13&gt;=D14</f>
        <v>1</v>
      </c>
      <c r="X16" s="196" t="b">
        <f>E13&gt;=E14</f>
        <v>1</v>
      </c>
      <c r="Y16" s="196" t="b">
        <f>F13&gt;=F14</f>
        <v>1</v>
      </c>
      <c r="Z16" s="309" t="b">
        <v>1</v>
      </c>
      <c r="AA16" s="196" t="b">
        <f>H13&gt;=H14</f>
        <v>1</v>
      </c>
      <c r="AB16" s="196" t="b">
        <f>I13&gt;=I14</f>
        <v>1</v>
      </c>
      <c r="AC16" s="196" t="b">
        <f>J13&gt;=J14</f>
        <v>1</v>
      </c>
      <c r="AD16" s="309" t="b">
        <v>1</v>
      </c>
      <c r="AE16" s="309" t="b">
        <v>1</v>
      </c>
      <c r="AF16" s="309" t="b">
        <v>1</v>
      </c>
      <c r="AG16" s="309" t="b">
        <v>1</v>
      </c>
      <c r="AH16" s="309" t="b">
        <v>1</v>
      </c>
      <c r="AI16" s="196" t="b">
        <f>P13&gt;=P14</f>
        <v>1</v>
      </c>
    </row>
    <row r="17" spans="1:35" ht="48.75" customHeight="1" x14ac:dyDescent="0.25">
      <c r="A17" s="261" t="s">
        <v>148</v>
      </c>
      <c r="B17" s="88" t="s">
        <v>183</v>
      </c>
      <c r="C17" s="407" t="s">
        <v>333</v>
      </c>
      <c r="D17" s="141"/>
      <c r="E17" s="142"/>
      <c r="F17" s="142"/>
      <c r="G17" s="46">
        <f t="shared" si="4"/>
        <v>0</v>
      </c>
      <c r="H17" s="147"/>
      <c r="I17" s="142"/>
      <c r="J17" s="142"/>
      <c r="K17" s="37">
        <f t="shared" si="0"/>
        <v>0</v>
      </c>
      <c r="L17" s="45">
        <f t="shared" si="1"/>
        <v>0</v>
      </c>
      <c r="M17" s="20">
        <f t="shared" si="1"/>
        <v>0</v>
      </c>
      <c r="N17" s="20">
        <f t="shared" si="1"/>
        <v>0</v>
      </c>
      <c r="O17" s="46">
        <f t="shared" si="2"/>
        <v>0</v>
      </c>
      <c r="P17" s="152"/>
      <c r="Q17" s="371" t="str">
        <f>IF(V18&gt;0,"стр.2.4 &lt; стр.2.4.1 по графе "&amp;V18,"OK")</f>
        <v>OK</v>
      </c>
      <c r="R17" s="372"/>
      <c r="S17" s="372"/>
      <c r="T17" s="372"/>
      <c r="U17" s="373"/>
      <c r="V17" t="s">
        <v>425</v>
      </c>
      <c r="W17" s="194" t="s">
        <v>430</v>
      </c>
      <c r="X17" s="194"/>
      <c r="Y17" s="194"/>
      <c r="Z17" s="194"/>
      <c r="AA17" s="194"/>
    </row>
    <row r="18" spans="1:35" ht="15.75" x14ac:dyDescent="0.25">
      <c r="A18" s="260" t="s">
        <v>139</v>
      </c>
      <c r="B18" s="88" t="s">
        <v>184</v>
      </c>
      <c r="C18" s="408"/>
      <c r="D18" s="141"/>
      <c r="E18" s="142"/>
      <c r="F18" s="142"/>
      <c r="G18" s="46">
        <f t="shared" si="4"/>
        <v>0</v>
      </c>
      <c r="H18" s="147"/>
      <c r="I18" s="142"/>
      <c r="J18" s="142"/>
      <c r="K18" s="37">
        <f t="shared" si="0"/>
        <v>0</v>
      </c>
      <c r="L18" s="45">
        <f t="shared" si="1"/>
        <v>0</v>
      </c>
      <c r="M18" s="20">
        <f t="shared" si="1"/>
        <v>0</v>
      </c>
      <c r="N18" s="20">
        <f t="shared" si="1"/>
        <v>0</v>
      </c>
      <c r="O18" s="46">
        <f t="shared" si="2"/>
        <v>0</v>
      </c>
      <c r="P18" s="152"/>
      <c r="V18" s="195">
        <f>IF(ISERROR(MATCH(FALSE,W18:AI18,0)+3),0,MATCH(FALSE,W18:AI18,0)+3)</f>
        <v>0</v>
      </c>
      <c r="W18" s="196" t="b">
        <f>D15&gt;=D16</f>
        <v>1</v>
      </c>
      <c r="X18" s="196" t="b">
        <f>E15&gt;=E16</f>
        <v>1</v>
      </c>
      <c r="Y18" s="196" t="b">
        <f>F15&gt;=F16</f>
        <v>1</v>
      </c>
      <c r="Z18" s="309" t="b">
        <v>1</v>
      </c>
      <c r="AA18" s="196" t="b">
        <f>H15&gt;=H16</f>
        <v>1</v>
      </c>
      <c r="AB18" s="196" t="b">
        <f>I15&gt;=I16</f>
        <v>1</v>
      </c>
      <c r="AC18" s="196" t="b">
        <f>J15&gt;=J16</f>
        <v>1</v>
      </c>
      <c r="AD18" s="309" t="b">
        <v>1</v>
      </c>
      <c r="AE18" s="309" t="b">
        <v>1</v>
      </c>
      <c r="AF18" s="309" t="b">
        <v>1</v>
      </c>
      <c r="AG18" s="309" t="b">
        <v>1</v>
      </c>
      <c r="AH18" s="309" t="b">
        <v>1</v>
      </c>
      <c r="AI18" s="196" t="b">
        <f>P15&gt;=P16</f>
        <v>1</v>
      </c>
    </row>
    <row r="19" spans="1:35" ht="15.75" x14ac:dyDescent="0.25">
      <c r="A19" s="174" t="s">
        <v>149</v>
      </c>
      <c r="B19" s="88" t="s">
        <v>185</v>
      </c>
      <c r="C19" s="407" t="s">
        <v>150</v>
      </c>
      <c r="D19" s="141"/>
      <c r="E19" s="142"/>
      <c r="F19" s="142"/>
      <c r="G19" s="46">
        <f t="shared" si="4"/>
        <v>0</v>
      </c>
      <c r="H19" s="147"/>
      <c r="I19" s="142"/>
      <c r="J19" s="142"/>
      <c r="K19" s="37">
        <f t="shared" si="0"/>
        <v>0</v>
      </c>
      <c r="L19" s="45">
        <f t="shared" si="1"/>
        <v>0</v>
      </c>
      <c r="M19" s="20">
        <f t="shared" si="1"/>
        <v>0</v>
      </c>
      <c r="N19" s="20">
        <f t="shared" si="1"/>
        <v>0</v>
      </c>
      <c r="O19" s="46">
        <f t="shared" si="2"/>
        <v>0</v>
      </c>
      <c r="P19" s="152"/>
      <c r="Q19" s="371" t="str">
        <f>IF(V20&gt;0,"стр.2.5 &lt; стр.2.5.1 по графе "&amp;V20,"OK")</f>
        <v>OK</v>
      </c>
      <c r="R19" s="372"/>
      <c r="S19" s="372"/>
      <c r="T19" s="372"/>
      <c r="U19" s="373"/>
      <c r="V19" t="s">
        <v>425</v>
      </c>
      <c r="W19" s="194" t="s">
        <v>431</v>
      </c>
      <c r="X19" s="194"/>
      <c r="Y19" s="194"/>
      <c r="Z19" s="194"/>
      <c r="AA19" s="194"/>
    </row>
    <row r="20" spans="1:35" ht="15.75" x14ac:dyDescent="0.25">
      <c r="A20" s="260" t="s">
        <v>139</v>
      </c>
      <c r="B20" s="88" t="s">
        <v>186</v>
      </c>
      <c r="C20" s="408"/>
      <c r="D20" s="141"/>
      <c r="E20" s="142"/>
      <c r="F20" s="142"/>
      <c r="G20" s="46">
        <f t="shared" si="4"/>
        <v>0</v>
      </c>
      <c r="H20" s="147"/>
      <c r="I20" s="142"/>
      <c r="J20" s="142"/>
      <c r="K20" s="37">
        <f t="shared" si="0"/>
        <v>0</v>
      </c>
      <c r="L20" s="45">
        <f t="shared" si="1"/>
        <v>0</v>
      </c>
      <c r="M20" s="20">
        <f t="shared" si="1"/>
        <v>0</v>
      </c>
      <c r="N20" s="20">
        <f t="shared" si="1"/>
        <v>0</v>
      </c>
      <c r="O20" s="46">
        <f t="shared" si="2"/>
        <v>0</v>
      </c>
      <c r="P20" s="152"/>
      <c r="V20" s="195">
        <f>IF(ISERROR(MATCH(FALSE,W20:AI20,0)+3),0,MATCH(FALSE,W20:AI20,0)+3)</f>
        <v>0</v>
      </c>
      <c r="W20" s="196" t="b">
        <f>D17&gt;=D18</f>
        <v>1</v>
      </c>
      <c r="X20" s="196" t="b">
        <f>E17&gt;=E18</f>
        <v>1</v>
      </c>
      <c r="Y20" s="196" t="b">
        <f>F17&gt;=F18</f>
        <v>1</v>
      </c>
      <c r="Z20" s="309" t="b">
        <v>1</v>
      </c>
      <c r="AA20" s="196" t="b">
        <f>H17&gt;=H18</f>
        <v>1</v>
      </c>
      <c r="AB20" s="196" t="b">
        <f>I17&gt;=I18</f>
        <v>1</v>
      </c>
      <c r="AC20" s="196" t="b">
        <f>J17&gt;=J18</f>
        <v>1</v>
      </c>
      <c r="AD20" s="309" t="b">
        <v>1</v>
      </c>
      <c r="AE20" s="309" t="b">
        <v>1</v>
      </c>
      <c r="AF20" s="309" t="b">
        <v>1</v>
      </c>
      <c r="AG20" s="309" t="b">
        <v>1</v>
      </c>
      <c r="AH20" s="309" t="b">
        <v>1</v>
      </c>
      <c r="AI20" s="196" t="b">
        <f>P17&gt;=P18</f>
        <v>1</v>
      </c>
    </row>
    <row r="21" spans="1:35" ht="15.75" customHeight="1" x14ac:dyDescent="0.25">
      <c r="A21" s="261" t="s">
        <v>151</v>
      </c>
      <c r="B21" s="88" t="s">
        <v>187</v>
      </c>
      <c r="C21" s="409" t="s">
        <v>206</v>
      </c>
      <c r="D21" s="141"/>
      <c r="E21" s="142"/>
      <c r="F21" s="142"/>
      <c r="G21" s="46">
        <f t="shared" si="4"/>
        <v>0</v>
      </c>
      <c r="H21" s="147"/>
      <c r="I21" s="142"/>
      <c r="J21" s="142"/>
      <c r="K21" s="37">
        <f t="shared" si="0"/>
        <v>0</v>
      </c>
      <c r="L21" s="45">
        <f t="shared" si="1"/>
        <v>0</v>
      </c>
      <c r="M21" s="20">
        <f t="shared" si="1"/>
        <v>0</v>
      </c>
      <c r="N21" s="20">
        <f t="shared" si="1"/>
        <v>0</v>
      </c>
      <c r="O21" s="46">
        <f t="shared" si="2"/>
        <v>0</v>
      </c>
      <c r="P21" s="152"/>
      <c r="Q21" s="371" t="str">
        <f>IF(V22&gt;0,"стр.2.6 &lt; стр.2.6.1 по графе "&amp;V22,"OK")</f>
        <v>OK</v>
      </c>
      <c r="R21" s="372"/>
      <c r="S21" s="372"/>
      <c r="T21" s="372"/>
      <c r="U21" s="373"/>
      <c r="V21" t="s">
        <v>425</v>
      </c>
      <c r="W21" s="194" t="s">
        <v>432</v>
      </c>
      <c r="X21" s="194"/>
      <c r="Y21" s="194"/>
      <c r="Z21" s="194"/>
      <c r="AA21" s="194"/>
    </row>
    <row r="22" spans="1:35" ht="15.75" x14ac:dyDescent="0.25">
      <c r="A22" s="260" t="s">
        <v>139</v>
      </c>
      <c r="B22" s="88" t="s">
        <v>188</v>
      </c>
      <c r="C22" s="410"/>
      <c r="D22" s="141"/>
      <c r="E22" s="142"/>
      <c r="F22" s="142"/>
      <c r="G22" s="46">
        <f t="shared" si="4"/>
        <v>0</v>
      </c>
      <c r="H22" s="147"/>
      <c r="I22" s="142"/>
      <c r="J22" s="142"/>
      <c r="K22" s="37">
        <f t="shared" si="0"/>
        <v>0</v>
      </c>
      <c r="L22" s="45">
        <f t="shared" si="1"/>
        <v>0</v>
      </c>
      <c r="M22" s="20">
        <f t="shared" si="1"/>
        <v>0</v>
      </c>
      <c r="N22" s="20">
        <f t="shared" si="1"/>
        <v>0</v>
      </c>
      <c r="O22" s="46">
        <f t="shared" si="2"/>
        <v>0</v>
      </c>
      <c r="P22" s="152"/>
      <c r="V22" s="195">
        <f>IF(ISERROR(MATCH(FALSE,W22:AI22,0)+3),0,MATCH(FALSE,W22:AI22,0)+3)</f>
        <v>0</v>
      </c>
      <c r="W22" s="196" t="b">
        <f>D19&gt;=D20</f>
        <v>1</v>
      </c>
      <c r="X22" s="196" t="b">
        <f>E19&gt;=E20</f>
        <v>1</v>
      </c>
      <c r="Y22" s="196" t="b">
        <f>F19&gt;=F20</f>
        <v>1</v>
      </c>
      <c r="Z22" s="309" t="b">
        <v>1</v>
      </c>
      <c r="AA22" s="196" t="b">
        <f>H19&gt;=H20</f>
        <v>1</v>
      </c>
      <c r="AB22" s="196" t="b">
        <f>I19&gt;=I20</f>
        <v>1</v>
      </c>
      <c r="AC22" s="196" t="b">
        <f>J19&gt;=J20</f>
        <v>1</v>
      </c>
      <c r="AD22" s="309" t="b">
        <v>1</v>
      </c>
      <c r="AE22" s="309" t="b">
        <v>1</v>
      </c>
      <c r="AF22" s="309" t="b">
        <v>1</v>
      </c>
      <c r="AG22" s="309" t="b">
        <v>1</v>
      </c>
      <c r="AH22" s="309" t="b">
        <v>1</v>
      </c>
      <c r="AI22" s="196" t="b">
        <f>P19&gt;=P20</f>
        <v>1</v>
      </c>
    </row>
    <row r="23" spans="1:35" ht="15.75" x14ac:dyDescent="0.25">
      <c r="A23" s="174" t="s">
        <v>152</v>
      </c>
      <c r="B23" s="88" t="s">
        <v>189</v>
      </c>
      <c r="C23" s="407" t="s">
        <v>153</v>
      </c>
      <c r="D23" s="262" t="s">
        <v>458</v>
      </c>
      <c r="E23" s="263" t="s">
        <v>458</v>
      </c>
      <c r="F23" s="263" t="s">
        <v>458</v>
      </c>
      <c r="G23" s="46">
        <f>SUM(D23:F23)</f>
        <v>0</v>
      </c>
      <c r="H23" s="147"/>
      <c r="I23" s="142"/>
      <c r="J23" s="142"/>
      <c r="K23" s="37">
        <f t="shared" si="0"/>
        <v>0</v>
      </c>
      <c r="L23" s="45">
        <f>SUM(D23,H23)</f>
        <v>0</v>
      </c>
      <c r="M23" s="20">
        <f t="shared" ref="M23:N32" si="6">SUM(E23,I23)</f>
        <v>0</v>
      </c>
      <c r="N23" s="20">
        <f t="shared" si="6"/>
        <v>0</v>
      </c>
      <c r="O23" s="46">
        <f t="shared" si="2"/>
        <v>0</v>
      </c>
      <c r="P23" s="152"/>
      <c r="Q23" s="371" t="str">
        <f>IF(V24&gt;0,"стр.2.7 &lt; стр.2.7.1 по графе "&amp;V24,"OK")</f>
        <v>OK</v>
      </c>
      <c r="R23" s="372"/>
      <c r="S23" s="372"/>
      <c r="T23" s="372"/>
      <c r="U23" s="373"/>
      <c r="V23" t="s">
        <v>425</v>
      </c>
      <c r="W23" s="194" t="s">
        <v>433</v>
      </c>
      <c r="X23" s="194"/>
      <c r="Y23" s="194"/>
      <c r="Z23" s="194"/>
      <c r="AA23" s="194"/>
    </row>
    <row r="24" spans="1:35" ht="15.75" x14ac:dyDescent="0.25">
      <c r="A24" s="260" t="s">
        <v>139</v>
      </c>
      <c r="B24" s="88" t="s">
        <v>190</v>
      </c>
      <c r="C24" s="408"/>
      <c r="D24" s="262" t="s">
        <v>458</v>
      </c>
      <c r="E24" s="263" t="s">
        <v>458</v>
      </c>
      <c r="F24" s="263" t="s">
        <v>458</v>
      </c>
      <c r="G24" s="46">
        <f t="shared" ref="G24:G30" si="7">SUM(D24:F24)</f>
        <v>0</v>
      </c>
      <c r="H24" s="147"/>
      <c r="I24" s="142"/>
      <c r="J24" s="142"/>
      <c r="K24" s="37">
        <f t="shared" si="0"/>
        <v>0</v>
      </c>
      <c r="L24" s="45">
        <f t="shared" ref="L24:L30" si="8">SUM(D24,H24)</f>
        <v>0</v>
      </c>
      <c r="M24" s="20">
        <f t="shared" si="6"/>
        <v>0</v>
      </c>
      <c r="N24" s="20">
        <f t="shared" si="6"/>
        <v>0</v>
      </c>
      <c r="O24" s="46">
        <f t="shared" si="2"/>
        <v>0</v>
      </c>
      <c r="P24" s="152"/>
      <c r="V24" s="195">
        <f>IF(ISERROR(MATCH(FALSE,W24:AI24,0)+3),0,MATCH(FALSE,W24:AI24,0)+3)</f>
        <v>0</v>
      </c>
      <c r="W24" s="196" t="b">
        <f>D21&gt;=D22</f>
        <v>1</v>
      </c>
      <c r="X24" s="196" t="b">
        <f>E21&gt;=E22</f>
        <v>1</v>
      </c>
      <c r="Y24" s="196" t="b">
        <f>F21&gt;=F22</f>
        <v>1</v>
      </c>
      <c r="Z24" s="309" t="b">
        <v>1</v>
      </c>
      <c r="AA24" s="196" t="b">
        <f>H21&gt;=H22</f>
        <v>1</v>
      </c>
      <c r="AB24" s="196" t="b">
        <f>I21&gt;=I22</f>
        <v>1</v>
      </c>
      <c r="AC24" s="196" t="b">
        <f>J21&gt;=J22</f>
        <v>1</v>
      </c>
      <c r="AD24" s="309" t="b">
        <v>1</v>
      </c>
      <c r="AE24" s="309" t="b">
        <v>1</v>
      </c>
      <c r="AF24" s="309" t="b">
        <v>1</v>
      </c>
      <c r="AG24" s="309" t="b">
        <v>1</v>
      </c>
      <c r="AH24" s="309" t="b">
        <v>1</v>
      </c>
      <c r="AI24" s="196" t="b">
        <f>P21&gt;=P22</f>
        <v>1</v>
      </c>
    </row>
    <row r="25" spans="1:35" ht="15.75" x14ac:dyDescent="0.25">
      <c r="A25" s="174" t="s">
        <v>154</v>
      </c>
      <c r="B25" s="88" t="s">
        <v>335</v>
      </c>
      <c r="C25" s="407" t="s">
        <v>155</v>
      </c>
      <c r="D25" s="262" t="s">
        <v>458</v>
      </c>
      <c r="E25" s="263" t="s">
        <v>458</v>
      </c>
      <c r="F25" s="263" t="s">
        <v>458</v>
      </c>
      <c r="G25" s="46">
        <f t="shared" si="7"/>
        <v>0</v>
      </c>
      <c r="H25" s="147"/>
      <c r="I25" s="142"/>
      <c r="J25" s="142"/>
      <c r="K25" s="37">
        <f t="shared" si="0"/>
        <v>0</v>
      </c>
      <c r="L25" s="45">
        <f t="shared" si="8"/>
        <v>0</v>
      </c>
      <c r="M25" s="20">
        <f t="shared" si="6"/>
        <v>0</v>
      </c>
      <c r="N25" s="20">
        <f t="shared" si="6"/>
        <v>0</v>
      </c>
      <c r="O25" s="46">
        <f t="shared" si="2"/>
        <v>0</v>
      </c>
      <c r="P25" s="152"/>
      <c r="Q25" s="371" t="str">
        <f>IF(V26&gt;0,"стр.2.8 &lt; стр.2.8.1 по графе "&amp;V26,"OK")</f>
        <v>OK</v>
      </c>
      <c r="R25" s="372"/>
      <c r="S25" s="372"/>
      <c r="T25" s="372"/>
      <c r="U25" s="373"/>
      <c r="V25" t="s">
        <v>425</v>
      </c>
      <c r="W25" s="194" t="s">
        <v>434</v>
      </c>
      <c r="X25" s="194"/>
      <c r="Y25" s="194"/>
      <c r="Z25" s="194"/>
      <c r="AA25" s="194"/>
    </row>
    <row r="26" spans="1:35" ht="15.75" x14ac:dyDescent="0.25">
      <c r="A26" s="260" t="s">
        <v>139</v>
      </c>
      <c r="B26" s="88" t="s">
        <v>191</v>
      </c>
      <c r="C26" s="408"/>
      <c r="D26" s="262" t="s">
        <v>458</v>
      </c>
      <c r="E26" s="263" t="s">
        <v>458</v>
      </c>
      <c r="F26" s="263" t="s">
        <v>458</v>
      </c>
      <c r="G26" s="46">
        <f t="shared" si="7"/>
        <v>0</v>
      </c>
      <c r="H26" s="147"/>
      <c r="I26" s="142"/>
      <c r="J26" s="142"/>
      <c r="K26" s="37">
        <f t="shared" si="0"/>
        <v>0</v>
      </c>
      <c r="L26" s="45">
        <f t="shared" si="8"/>
        <v>0</v>
      </c>
      <c r="M26" s="20">
        <f t="shared" si="6"/>
        <v>0</v>
      </c>
      <c r="N26" s="20">
        <f t="shared" si="6"/>
        <v>0</v>
      </c>
      <c r="O26" s="46">
        <f t="shared" si="2"/>
        <v>0</v>
      </c>
      <c r="P26" s="152"/>
      <c r="V26" s="195">
        <f>IF(ISERROR(MATCH(FALSE,W26:AI26,0)+3),0,MATCH(FALSE,W26:AI26,0)+3)</f>
        <v>0</v>
      </c>
      <c r="W26" s="196" t="b">
        <f>D23&gt;=D24</f>
        <v>1</v>
      </c>
      <c r="X26" s="196" t="b">
        <f>E23&gt;=E24</f>
        <v>1</v>
      </c>
      <c r="Y26" s="196" t="b">
        <f>F23&gt;=F24</f>
        <v>1</v>
      </c>
      <c r="Z26" s="309" t="b">
        <v>1</v>
      </c>
      <c r="AA26" s="196" t="b">
        <f>H23&gt;=H24</f>
        <v>1</v>
      </c>
      <c r="AB26" s="196" t="b">
        <f>I23&gt;=I24</f>
        <v>1</v>
      </c>
      <c r="AC26" s="196" t="b">
        <f>J23&gt;=J24</f>
        <v>1</v>
      </c>
      <c r="AD26" s="309" t="b">
        <v>1</v>
      </c>
      <c r="AE26" s="309" t="b">
        <v>1</v>
      </c>
      <c r="AF26" s="309" t="b">
        <v>1</v>
      </c>
      <c r="AG26" s="309" t="b">
        <v>1</v>
      </c>
      <c r="AH26" s="309" t="b">
        <v>1</v>
      </c>
      <c r="AI26" s="196" t="b">
        <f>P23&gt;=P24</f>
        <v>1</v>
      </c>
    </row>
    <row r="27" spans="1:35" ht="15.75" x14ac:dyDescent="0.25">
      <c r="A27" s="174" t="s">
        <v>156</v>
      </c>
      <c r="B27" s="88" t="s">
        <v>192</v>
      </c>
      <c r="C27" s="407" t="s">
        <v>157</v>
      </c>
      <c r="D27" s="262" t="s">
        <v>458</v>
      </c>
      <c r="E27" s="263" t="s">
        <v>458</v>
      </c>
      <c r="F27" s="263" t="s">
        <v>458</v>
      </c>
      <c r="G27" s="46">
        <f t="shared" si="7"/>
        <v>0</v>
      </c>
      <c r="H27" s="147"/>
      <c r="I27" s="142"/>
      <c r="J27" s="142"/>
      <c r="K27" s="37">
        <f t="shared" si="0"/>
        <v>0</v>
      </c>
      <c r="L27" s="45">
        <f t="shared" si="8"/>
        <v>0</v>
      </c>
      <c r="M27" s="20">
        <f t="shared" si="6"/>
        <v>0</v>
      </c>
      <c r="N27" s="20">
        <f t="shared" si="6"/>
        <v>0</v>
      </c>
      <c r="O27" s="46">
        <f t="shared" si="2"/>
        <v>0</v>
      </c>
      <c r="P27" s="152"/>
      <c r="Q27" s="371" t="str">
        <f>IF(V28&gt;0,"стр.2.9 &lt; стр.2.9.1 по графе "&amp;V28,"OK")</f>
        <v>OK</v>
      </c>
      <c r="R27" s="372"/>
      <c r="S27" s="372"/>
      <c r="T27" s="372"/>
      <c r="U27" s="373"/>
      <c r="V27" t="s">
        <v>425</v>
      </c>
      <c r="W27" s="194" t="s">
        <v>435</v>
      </c>
      <c r="X27" s="194"/>
      <c r="Y27" s="194"/>
      <c r="Z27" s="194"/>
      <c r="AA27" s="194"/>
    </row>
    <row r="28" spans="1:35" ht="15.75" x14ac:dyDescent="0.25">
      <c r="A28" s="260" t="s">
        <v>139</v>
      </c>
      <c r="B28" s="88" t="s">
        <v>193</v>
      </c>
      <c r="C28" s="408"/>
      <c r="D28" s="262" t="s">
        <v>458</v>
      </c>
      <c r="E28" s="263" t="s">
        <v>458</v>
      </c>
      <c r="F28" s="263" t="s">
        <v>458</v>
      </c>
      <c r="G28" s="46">
        <f t="shared" si="7"/>
        <v>0</v>
      </c>
      <c r="H28" s="147"/>
      <c r="I28" s="142"/>
      <c r="J28" s="142"/>
      <c r="K28" s="37">
        <f t="shared" si="0"/>
        <v>0</v>
      </c>
      <c r="L28" s="45">
        <f t="shared" si="8"/>
        <v>0</v>
      </c>
      <c r="M28" s="20">
        <f t="shared" si="6"/>
        <v>0</v>
      </c>
      <c r="N28" s="20">
        <f t="shared" si="6"/>
        <v>0</v>
      </c>
      <c r="O28" s="46">
        <f t="shared" si="2"/>
        <v>0</v>
      </c>
      <c r="P28" s="152"/>
      <c r="V28" s="195">
        <f>IF(ISERROR(MATCH(FALSE,W28:AI28,0)+3),0,MATCH(FALSE,W28:AI28,0)+3)</f>
        <v>0</v>
      </c>
      <c r="W28" s="196" t="b">
        <f>D25&gt;=D26</f>
        <v>1</v>
      </c>
      <c r="X28" s="196" t="b">
        <f>E25&gt;=E26</f>
        <v>1</v>
      </c>
      <c r="Y28" s="196" t="b">
        <f>F25&gt;=F26</f>
        <v>1</v>
      </c>
      <c r="Z28" s="309" t="b">
        <v>1</v>
      </c>
      <c r="AA28" s="196" t="b">
        <f>H25&gt;=H26</f>
        <v>1</v>
      </c>
      <c r="AB28" s="196" t="b">
        <f>I25&gt;=I26</f>
        <v>1</v>
      </c>
      <c r="AC28" s="196" t="b">
        <f>J25&gt;=J26</f>
        <v>1</v>
      </c>
      <c r="AD28" s="309" t="b">
        <v>1</v>
      </c>
      <c r="AE28" s="309" t="b">
        <v>1</v>
      </c>
      <c r="AF28" s="309" t="b">
        <v>1</v>
      </c>
      <c r="AG28" s="309" t="b">
        <v>1</v>
      </c>
      <c r="AH28" s="309" t="b">
        <v>1</v>
      </c>
      <c r="AI28" s="196" t="b">
        <f>P25&gt;=P26</f>
        <v>1</v>
      </c>
    </row>
    <row r="29" spans="1:35" ht="15.75" x14ac:dyDescent="0.25">
      <c r="A29" s="174" t="s">
        <v>158</v>
      </c>
      <c r="B29" s="88" t="s">
        <v>194</v>
      </c>
      <c r="C29" s="407" t="s">
        <v>159</v>
      </c>
      <c r="D29" s="262" t="s">
        <v>458</v>
      </c>
      <c r="E29" s="263" t="s">
        <v>458</v>
      </c>
      <c r="F29" s="263" t="s">
        <v>458</v>
      </c>
      <c r="G29" s="46">
        <f t="shared" si="7"/>
        <v>0</v>
      </c>
      <c r="H29" s="147"/>
      <c r="I29" s="142"/>
      <c r="J29" s="142"/>
      <c r="K29" s="37">
        <f t="shared" si="0"/>
        <v>0</v>
      </c>
      <c r="L29" s="45">
        <f t="shared" si="8"/>
        <v>0</v>
      </c>
      <c r="M29" s="20">
        <f t="shared" si="6"/>
        <v>0</v>
      </c>
      <c r="N29" s="20">
        <f t="shared" si="6"/>
        <v>0</v>
      </c>
      <c r="O29" s="46">
        <f t="shared" si="2"/>
        <v>0</v>
      </c>
      <c r="P29" s="152"/>
      <c r="Q29" s="371" t="str">
        <f>IF(V30&gt;0,"стр.2.10 &lt; стр.2.10.1 по графе "&amp;V30,"OK")</f>
        <v>OK</v>
      </c>
      <c r="R29" s="372"/>
      <c r="S29" s="372"/>
      <c r="T29" s="372"/>
      <c r="U29" s="373"/>
      <c r="V29" t="s">
        <v>425</v>
      </c>
      <c r="W29" s="194" t="s">
        <v>436</v>
      </c>
      <c r="X29" s="194"/>
      <c r="Y29" s="194"/>
      <c r="Z29" s="194"/>
      <c r="AA29" s="194"/>
    </row>
    <row r="30" spans="1:35" ht="15.75" x14ac:dyDescent="0.25">
      <c r="A30" s="260" t="s">
        <v>139</v>
      </c>
      <c r="B30" s="88" t="s">
        <v>195</v>
      </c>
      <c r="C30" s="408"/>
      <c r="D30" s="262" t="s">
        <v>458</v>
      </c>
      <c r="E30" s="263" t="s">
        <v>458</v>
      </c>
      <c r="F30" s="263" t="s">
        <v>458</v>
      </c>
      <c r="G30" s="46">
        <f t="shared" si="7"/>
        <v>0</v>
      </c>
      <c r="H30" s="147"/>
      <c r="I30" s="142"/>
      <c r="J30" s="142"/>
      <c r="K30" s="37">
        <f t="shared" si="0"/>
        <v>0</v>
      </c>
      <c r="L30" s="45">
        <f t="shared" si="8"/>
        <v>0</v>
      </c>
      <c r="M30" s="20">
        <f t="shared" si="6"/>
        <v>0</v>
      </c>
      <c r="N30" s="20">
        <f t="shared" si="6"/>
        <v>0</v>
      </c>
      <c r="O30" s="46">
        <f t="shared" si="2"/>
        <v>0</v>
      </c>
      <c r="P30" s="152"/>
      <c r="V30" s="195">
        <f>IF(ISERROR(MATCH(FALSE,W30:AI30,0)+3),0,MATCH(FALSE,W30:AI30,0)+3)</f>
        <v>0</v>
      </c>
      <c r="W30" s="196" t="b">
        <f>D27&gt;=D28</f>
        <v>1</v>
      </c>
      <c r="X30" s="196" t="b">
        <f>E27&gt;=E28</f>
        <v>1</v>
      </c>
      <c r="Y30" s="196" t="b">
        <f>F27&gt;=F28</f>
        <v>1</v>
      </c>
      <c r="Z30" s="309" t="b">
        <v>1</v>
      </c>
      <c r="AA30" s="196" t="b">
        <f>H27&gt;=H28</f>
        <v>1</v>
      </c>
      <c r="AB30" s="196" t="b">
        <f>I27&gt;=I28</f>
        <v>1</v>
      </c>
      <c r="AC30" s="196" t="b">
        <f>J27&gt;=J28</f>
        <v>1</v>
      </c>
      <c r="AD30" s="309" t="b">
        <v>1</v>
      </c>
      <c r="AE30" s="309" t="b">
        <v>1</v>
      </c>
      <c r="AF30" s="309" t="b">
        <v>1</v>
      </c>
      <c r="AG30" s="309" t="b">
        <v>1</v>
      </c>
      <c r="AH30" s="309" t="b">
        <v>1</v>
      </c>
      <c r="AI30" s="196" t="b">
        <f>P27&gt;=P28</f>
        <v>1</v>
      </c>
    </row>
    <row r="31" spans="1:35" ht="15.75" x14ac:dyDescent="0.25">
      <c r="A31" s="174" t="s">
        <v>160</v>
      </c>
      <c r="B31" s="88" t="s">
        <v>196</v>
      </c>
      <c r="C31" s="407" t="s">
        <v>161</v>
      </c>
      <c r="D31" s="141"/>
      <c r="E31" s="142"/>
      <c r="F31" s="142"/>
      <c r="G31" s="46">
        <f>D31+E31+F31</f>
        <v>0</v>
      </c>
      <c r="H31" s="262" t="s">
        <v>458</v>
      </c>
      <c r="I31" s="263" t="s">
        <v>458</v>
      </c>
      <c r="J31" s="263" t="s">
        <v>458</v>
      </c>
      <c r="K31" s="37">
        <f>SUM(H31:J31)</f>
        <v>0</v>
      </c>
      <c r="L31" s="45">
        <f>SUM(D31,H31)</f>
        <v>0</v>
      </c>
      <c r="M31" s="20">
        <f t="shared" si="6"/>
        <v>0</v>
      </c>
      <c r="N31" s="20">
        <f t="shared" si="6"/>
        <v>0</v>
      </c>
      <c r="O31" s="46">
        <f t="shared" si="2"/>
        <v>0</v>
      </c>
      <c r="P31" s="152"/>
      <c r="Q31" s="371" t="str">
        <f>IF(V32&gt;0,"стр.2.11 &lt; стр.2.11.1 по графе "&amp;V32,"OK")</f>
        <v>OK</v>
      </c>
      <c r="R31" s="372"/>
      <c r="S31" s="372"/>
      <c r="T31" s="372"/>
      <c r="U31" s="373"/>
      <c r="V31" t="s">
        <v>425</v>
      </c>
      <c r="W31" s="194" t="s">
        <v>437</v>
      </c>
      <c r="X31" s="194"/>
      <c r="Y31" s="194"/>
      <c r="Z31" s="194"/>
      <c r="AA31" s="194"/>
    </row>
    <row r="32" spans="1:35" ht="15.75" x14ac:dyDescent="0.25">
      <c r="A32" s="260" t="s">
        <v>139</v>
      </c>
      <c r="B32" s="88" t="s">
        <v>197</v>
      </c>
      <c r="C32" s="408"/>
      <c r="D32" s="141"/>
      <c r="E32" s="142"/>
      <c r="F32" s="142"/>
      <c r="G32" s="46">
        <f>D32+E32+F32</f>
        <v>0</v>
      </c>
      <c r="H32" s="262" t="s">
        <v>458</v>
      </c>
      <c r="I32" s="263" t="s">
        <v>458</v>
      </c>
      <c r="J32" s="263" t="s">
        <v>458</v>
      </c>
      <c r="K32" s="37">
        <f>SUM(H32:J32)</f>
        <v>0</v>
      </c>
      <c r="L32" s="45">
        <f>SUM(D32,H32)</f>
        <v>0</v>
      </c>
      <c r="M32" s="20">
        <f t="shared" si="6"/>
        <v>0</v>
      </c>
      <c r="N32" s="20">
        <f t="shared" si="6"/>
        <v>0</v>
      </c>
      <c r="O32" s="46">
        <f t="shared" si="2"/>
        <v>0</v>
      </c>
      <c r="P32" s="152"/>
      <c r="V32" s="195">
        <f>IF(ISERROR(MATCH(FALSE,W32:AI32,0)+3),0,MATCH(FALSE,W32:AI32,0)+3)</f>
        <v>0</v>
      </c>
      <c r="W32" s="196" t="b">
        <f>D29&gt;=D30</f>
        <v>1</v>
      </c>
      <c r="X32" s="196" t="b">
        <f>E29&gt;=E30</f>
        <v>1</v>
      </c>
      <c r="Y32" s="196" t="b">
        <f>F29&gt;=F30</f>
        <v>1</v>
      </c>
      <c r="Z32" s="309" t="b">
        <v>1</v>
      </c>
      <c r="AA32" s="196" t="b">
        <f>H29&gt;=H30</f>
        <v>1</v>
      </c>
      <c r="AB32" s="196" t="b">
        <f>I29&gt;=I30</f>
        <v>1</v>
      </c>
      <c r="AC32" s="196" t="b">
        <f>J29&gt;=J30</f>
        <v>1</v>
      </c>
      <c r="AD32" s="309" t="b">
        <v>1</v>
      </c>
      <c r="AE32" s="309" t="b">
        <v>1</v>
      </c>
      <c r="AF32" s="309" t="b">
        <v>1</v>
      </c>
      <c r="AG32" s="309" t="b">
        <v>1</v>
      </c>
      <c r="AH32" s="309" t="b">
        <v>1</v>
      </c>
      <c r="AI32" s="196" t="b">
        <f>P29&gt;=P30</f>
        <v>1</v>
      </c>
    </row>
    <row r="33" spans="1:35" ht="15.75" x14ac:dyDescent="0.25">
      <c r="A33" s="261" t="s">
        <v>162</v>
      </c>
      <c r="B33" s="88" t="s">
        <v>198</v>
      </c>
      <c r="C33" s="407" t="s">
        <v>163</v>
      </c>
      <c r="D33" s="141"/>
      <c r="E33" s="142"/>
      <c r="F33" s="142"/>
      <c r="G33" s="46">
        <f t="shared" si="4"/>
        <v>0</v>
      </c>
      <c r="H33" s="147"/>
      <c r="I33" s="142"/>
      <c r="J33" s="142"/>
      <c r="K33" s="37">
        <f t="shared" si="0"/>
        <v>0</v>
      </c>
      <c r="L33" s="45">
        <f t="shared" si="1"/>
        <v>0</v>
      </c>
      <c r="M33" s="20">
        <f t="shared" si="1"/>
        <v>0</v>
      </c>
      <c r="N33" s="20">
        <f t="shared" si="1"/>
        <v>0</v>
      </c>
      <c r="O33" s="46">
        <f t="shared" si="2"/>
        <v>0</v>
      </c>
      <c r="P33" s="152"/>
      <c r="Q33" s="371" t="str">
        <f>IF(V34&gt;0,"стр.2.12 &lt; стр.2.12.1 по графе "&amp;V34,"OK")</f>
        <v>OK</v>
      </c>
      <c r="R33" s="372"/>
      <c r="S33" s="372"/>
      <c r="T33" s="372"/>
      <c r="U33" s="373"/>
      <c r="V33" t="s">
        <v>425</v>
      </c>
      <c r="W33" s="194" t="s">
        <v>438</v>
      </c>
      <c r="X33" s="194"/>
      <c r="Y33" s="194"/>
      <c r="Z33" s="194"/>
      <c r="AA33" s="194"/>
    </row>
    <row r="34" spans="1:35" ht="16.5" thickBot="1" x14ac:dyDescent="0.3">
      <c r="A34" s="264" t="s">
        <v>139</v>
      </c>
      <c r="B34" s="90" t="s">
        <v>164</v>
      </c>
      <c r="C34" s="408"/>
      <c r="D34" s="139"/>
      <c r="E34" s="140"/>
      <c r="F34" s="140"/>
      <c r="G34" s="42">
        <f t="shared" si="4"/>
        <v>0</v>
      </c>
      <c r="H34" s="146"/>
      <c r="I34" s="140"/>
      <c r="J34" s="140"/>
      <c r="K34" s="35">
        <f t="shared" si="0"/>
        <v>0</v>
      </c>
      <c r="L34" s="41">
        <f t="shared" si="1"/>
        <v>0</v>
      </c>
      <c r="M34" s="23">
        <f t="shared" si="1"/>
        <v>0</v>
      </c>
      <c r="N34" s="23">
        <f t="shared" si="1"/>
        <v>0</v>
      </c>
      <c r="O34" s="42">
        <f t="shared" si="2"/>
        <v>0</v>
      </c>
      <c r="P34" s="150"/>
      <c r="V34" s="195">
        <f>IF(ISERROR(MATCH(FALSE,W34:AI34,0)+3),0,MATCH(FALSE,W34:AI34,0)+3)</f>
        <v>0</v>
      </c>
      <c r="W34" s="196" t="b">
        <f>D31&gt;=D32</f>
        <v>1</v>
      </c>
      <c r="X34" s="196" t="b">
        <f>E31&gt;=E32</f>
        <v>1</v>
      </c>
      <c r="Y34" s="196" t="b">
        <f>F31&gt;=F32</f>
        <v>1</v>
      </c>
      <c r="Z34" s="309" t="b">
        <v>1</v>
      </c>
      <c r="AA34" s="196" t="b">
        <f>H31&gt;=H32</f>
        <v>1</v>
      </c>
      <c r="AB34" s="196" t="b">
        <f>I31&gt;=I32</f>
        <v>1</v>
      </c>
      <c r="AC34" s="196" t="b">
        <f>J31&gt;=J32</f>
        <v>1</v>
      </c>
      <c r="AD34" s="309" t="b">
        <v>1</v>
      </c>
      <c r="AE34" s="309" t="b">
        <v>1</v>
      </c>
      <c r="AF34" s="309" t="b">
        <v>1</v>
      </c>
      <c r="AG34" s="309" t="b">
        <v>1</v>
      </c>
      <c r="AH34" s="309" t="b">
        <v>1</v>
      </c>
      <c r="AI34" s="196" t="b">
        <f>P31&gt;=P32</f>
        <v>1</v>
      </c>
    </row>
    <row r="35" spans="1:35" ht="67.5" customHeight="1" x14ac:dyDescent="0.25">
      <c r="A35" s="265" t="s">
        <v>16</v>
      </c>
      <c r="B35" s="91" t="s">
        <v>199</v>
      </c>
      <c r="C35" s="94" t="s">
        <v>165</v>
      </c>
      <c r="D35" s="137"/>
      <c r="E35" s="138"/>
      <c r="F35" s="138"/>
      <c r="G35" s="44">
        <f t="shared" si="4"/>
        <v>0</v>
      </c>
      <c r="H35" s="145"/>
      <c r="I35" s="138"/>
      <c r="J35" s="138"/>
      <c r="K35" s="36">
        <f t="shared" si="0"/>
        <v>0</v>
      </c>
      <c r="L35" s="38">
        <f t="shared" si="1"/>
        <v>0</v>
      </c>
      <c r="M35" s="39">
        <f t="shared" si="1"/>
        <v>0</v>
      </c>
      <c r="N35" s="39">
        <f t="shared" si="1"/>
        <v>0</v>
      </c>
      <c r="O35" s="40">
        <f t="shared" si="2"/>
        <v>0</v>
      </c>
      <c r="P35" s="151"/>
      <c r="Q35" s="371" t="str">
        <f>IF(V36&gt;0,"стр.2.13 &lt; стр.2.13.1 по графе "&amp;V36,"OK")</f>
        <v>OK</v>
      </c>
      <c r="R35" s="372"/>
      <c r="S35" s="372"/>
      <c r="T35" s="372"/>
      <c r="U35" s="373"/>
      <c r="V35" t="s">
        <v>425</v>
      </c>
      <c r="W35" s="194" t="s">
        <v>439</v>
      </c>
      <c r="X35" s="194"/>
      <c r="Y35" s="194"/>
      <c r="Z35" s="194"/>
      <c r="AA35" s="194"/>
    </row>
    <row r="36" spans="1:35" ht="60.75" thickBot="1" x14ac:dyDescent="0.3">
      <c r="A36" s="172" t="s">
        <v>166</v>
      </c>
      <c r="B36" s="90" t="s">
        <v>200</v>
      </c>
      <c r="C36" s="56" t="s">
        <v>167</v>
      </c>
      <c r="D36" s="139"/>
      <c r="E36" s="140"/>
      <c r="F36" s="140"/>
      <c r="G36" s="42">
        <f t="shared" si="4"/>
        <v>0</v>
      </c>
      <c r="H36" s="146"/>
      <c r="I36" s="140"/>
      <c r="J36" s="140"/>
      <c r="K36" s="35">
        <f t="shared" si="0"/>
        <v>0</v>
      </c>
      <c r="L36" s="41">
        <f t="shared" si="1"/>
        <v>0</v>
      </c>
      <c r="M36" s="23">
        <f t="shared" si="1"/>
        <v>0</v>
      </c>
      <c r="N36" s="23">
        <f t="shared" si="1"/>
        <v>0</v>
      </c>
      <c r="O36" s="42">
        <f t="shared" si="2"/>
        <v>0</v>
      </c>
      <c r="P36" s="150"/>
      <c r="V36" s="195">
        <f>IF(ISERROR(MATCH(FALSE,W36:AI36,0)+3),0,MATCH(FALSE,W36:AI36,0)+3)</f>
        <v>0</v>
      </c>
      <c r="W36" s="196" t="b">
        <f>D33&gt;=D34</f>
        <v>1</v>
      </c>
      <c r="X36" s="196" t="b">
        <f>E33&gt;=E34</f>
        <v>1</v>
      </c>
      <c r="Y36" s="196" t="b">
        <f>F33&gt;=F34</f>
        <v>1</v>
      </c>
      <c r="Z36" s="309" t="b">
        <v>1</v>
      </c>
      <c r="AA36" s="196" t="b">
        <f>H33&gt;=H34</f>
        <v>1</v>
      </c>
      <c r="AB36" s="196" t="b">
        <f>I33&gt;=I34</f>
        <v>1</v>
      </c>
      <c r="AC36" s="196" t="b">
        <f>J33&gt;=J34</f>
        <v>1</v>
      </c>
      <c r="AD36" s="309" t="b">
        <v>1</v>
      </c>
      <c r="AE36" s="309" t="b">
        <v>1</v>
      </c>
      <c r="AF36" s="309" t="b">
        <v>1</v>
      </c>
      <c r="AG36" s="309" t="b">
        <v>1</v>
      </c>
      <c r="AH36" s="309" t="b">
        <v>1</v>
      </c>
      <c r="AI36" s="196" t="b">
        <f>P33&gt;=P34</f>
        <v>1</v>
      </c>
    </row>
    <row r="37" spans="1:35" ht="51" customHeight="1" x14ac:dyDescent="0.25">
      <c r="A37" s="173" t="s">
        <v>168</v>
      </c>
      <c r="B37" s="91" t="s">
        <v>201</v>
      </c>
      <c r="C37" s="94" t="s">
        <v>169</v>
      </c>
      <c r="D37" s="137"/>
      <c r="E37" s="138"/>
      <c r="F37" s="138"/>
      <c r="G37" s="44">
        <f t="shared" si="4"/>
        <v>0</v>
      </c>
      <c r="H37" s="145"/>
      <c r="I37" s="138"/>
      <c r="J37" s="138"/>
      <c r="K37" s="36">
        <f t="shared" si="0"/>
        <v>0</v>
      </c>
      <c r="L37" s="38">
        <f t="shared" si="1"/>
        <v>0</v>
      </c>
      <c r="M37" s="39">
        <f t="shared" si="1"/>
        <v>0</v>
      </c>
      <c r="N37" s="39">
        <f t="shared" si="1"/>
        <v>0</v>
      </c>
      <c r="O37" s="40">
        <f t="shared" si="2"/>
        <v>0</v>
      </c>
      <c r="P37" s="151"/>
      <c r="Q37" s="371" t="str">
        <f>IF(V38&gt;0,"стр.3 &lt; стр.3.1 по графе "&amp;V38,"OK")</f>
        <v>OK</v>
      </c>
      <c r="R37" s="372"/>
      <c r="S37" s="372"/>
      <c r="T37" s="372"/>
      <c r="U37" s="373"/>
      <c r="V37" t="s">
        <v>425</v>
      </c>
      <c r="W37" s="194" t="s">
        <v>440</v>
      </c>
      <c r="X37" s="194"/>
      <c r="Y37" s="194"/>
      <c r="Z37" s="194"/>
      <c r="AA37" s="194"/>
    </row>
    <row r="38" spans="1:35" ht="22.5" customHeight="1" x14ac:dyDescent="0.25">
      <c r="A38" s="261" t="s">
        <v>170</v>
      </c>
      <c r="B38" s="88" t="s">
        <v>202</v>
      </c>
      <c r="C38" s="12" t="s">
        <v>171</v>
      </c>
      <c r="D38" s="141"/>
      <c r="E38" s="142"/>
      <c r="F38" s="142"/>
      <c r="G38" s="46">
        <f t="shared" si="4"/>
        <v>0</v>
      </c>
      <c r="H38" s="147"/>
      <c r="I38" s="142"/>
      <c r="J38" s="142"/>
      <c r="K38" s="37">
        <f t="shared" si="0"/>
        <v>0</v>
      </c>
      <c r="L38" s="45">
        <f t="shared" si="1"/>
        <v>0</v>
      </c>
      <c r="M38" s="20">
        <f t="shared" si="1"/>
        <v>0</v>
      </c>
      <c r="N38" s="20">
        <f t="shared" si="1"/>
        <v>0</v>
      </c>
      <c r="O38" s="46">
        <f t="shared" si="2"/>
        <v>0</v>
      </c>
      <c r="P38" s="152"/>
      <c r="V38" s="195">
        <f>IF(ISERROR(MATCH(FALSE,W38:AI38,0)+3),0,MATCH(FALSE,W38:AI38,0)+3)</f>
        <v>0</v>
      </c>
      <c r="W38" s="196" t="b">
        <f>D35&gt;=D36</f>
        <v>1</v>
      </c>
      <c r="X38" s="196" t="b">
        <f>E35&gt;=E36</f>
        <v>1</v>
      </c>
      <c r="Y38" s="196" t="b">
        <f>F35&gt;=F36</f>
        <v>1</v>
      </c>
      <c r="Z38" s="309" t="b">
        <v>1</v>
      </c>
      <c r="AA38" s="196" t="b">
        <f>H35&gt;=H36</f>
        <v>1</v>
      </c>
      <c r="AB38" s="196" t="b">
        <f>I35&gt;=I36</f>
        <v>1</v>
      </c>
      <c r="AC38" s="196" t="b">
        <f>J35&gt;=J36</f>
        <v>1</v>
      </c>
      <c r="AD38" s="309" t="b">
        <v>1</v>
      </c>
      <c r="AE38" s="309" t="b">
        <v>1</v>
      </c>
      <c r="AF38" s="309" t="b">
        <v>1</v>
      </c>
      <c r="AG38" s="309" t="b">
        <v>1</v>
      </c>
      <c r="AH38" s="309" t="b">
        <v>1</v>
      </c>
      <c r="AI38" s="196" t="b">
        <f>P35&gt;=P36</f>
        <v>1</v>
      </c>
    </row>
    <row r="39" spans="1:35" ht="15.75" x14ac:dyDescent="0.25">
      <c r="A39" s="174" t="s">
        <v>172</v>
      </c>
      <c r="B39" s="88" t="s">
        <v>203</v>
      </c>
      <c r="C39" s="12" t="s">
        <v>173</v>
      </c>
      <c r="D39" s="141"/>
      <c r="E39" s="142"/>
      <c r="F39" s="142"/>
      <c r="G39" s="46">
        <f t="shared" si="4"/>
        <v>0</v>
      </c>
      <c r="H39" s="147"/>
      <c r="I39" s="142"/>
      <c r="J39" s="142"/>
      <c r="K39" s="37">
        <f t="shared" si="0"/>
        <v>0</v>
      </c>
      <c r="L39" s="45">
        <f t="shared" si="1"/>
        <v>0</v>
      </c>
      <c r="M39" s="20">
        <f t="shared" si="1"/>
        <v>0</v>
      </c>
      <c r="N39" s="20">
        <f t="shared" si="1"/>
        <v>0</v>
      </c>
      <c r="O39" s="46">
        <f t="shared" si="2"/>
        <v>0</v>
      </c>
      <c r="P39" s="152"/>
      <c r="Q39" s="371" t="str">
        <f>IF(V40&gt;0,"стр.4 &lt; суммы стр.4.1 - 4.3 по графе "&amp;V40,"OK")</f>
        <v>OK</v>
      </c>
      <c r="R39" s="372"/>
      <c r="S39" s="372"/>
      <c r="T39" s="372"/>
      <c r="U39" s="373"/>
      <c r="V39" t="s">
        <v>425</v>
      </c>
      <c r="W39" s="194" t="s">
        <v>441</v>
      </c>
      <c r="X39" s="194"/>
      <c r="Y39" s="194"/>
      <c r="Z39" s="194"/>
      <c r="AA39" s="194"/>
    </row>
    <row r="40" spans="1:35" ht="45.75" thickBot="1" x14ac:dyDescent="0.3">
      <c r="A40" s="172" t="s">
        <v>174</v>
      </c>
      <c r="B40" s="90" t="s">
        <v>204</v>
      </c>
      <c r="C40" s="56" t="s">
        <v>175</v>
      </c>
      <c r="D40" s="139"/>
      <c r="E40" s="140"/>
      <c r="F40" s="140"/>
      <c r="G40" s="42">
        <f t="shared" si="4"/>
        <v>0</v>
      </c>
      <c r="H40" s="146"/>
      <c r="I40" s="140"/>
      <c r="J40" s="140"/>
      <c r="K40" s="35">
        <f t="shared" si="0"/>
        <v>0</v>
      </c>
      <c r="L40" s="41">
        <f t="shared" si="1"/>
        <v>0</v>
      </c>
      <c r="M40" s="23">
        <f t="shared" si="1"/>
        <v>0</v>
      </c>
      <c r="N40" s="23">
        <f t="shared" si="1"/>
        <v>0</v>
      </c>
      <c r="O40" s="42">
        <f t="shared" si="2"/>
        <v>0</v>
      </c>
      <c r="P40" s="150"/>
      <c r="V40" s="195">
        <f>IF(ISERROR(MATCH(FALSE,W40:AI40,0)+3),0,MATCH(FALSE,W40:AI40,0)+3)</f>
        <v>0</v>
      </c>
      <c r="W40" s="196" t="b">
        <f>D37&gt;=SUM(D38:D40)</f>
        <v>1</v>
      </c>
      <c r="X40" s="196" t="b">
        <f>E37&gt;=SUM(E38:E40)</f>
        <v>1</v>
      </c>
      <c r="Y40" s="196" t="b">
        <f>F37&gt;=SUM(F38:F40)</f>
        <v>1</v>
      </c>
      <c r="Z40" s="309" t="b">
        <v>1</v>
      </c>
      <c r="AA40" s="196" t="b">
        <f>H37&gt;=SUM(H38:H40)</f>
        <v>1</v>
      </c>
      <c r="AB40" s="196" t="b">
        <f>I37&gt;=SUM(I38:I40)</f>
        <v>1</v>
      </c>
      <c r="AC40" s="196" t="b">
        <f>J37&gt;=SUM(J38:J40)</f>
        <v>1</v>
      </c>
      <c r="AD40" s="309" t="b">
        <v>1</v>
      </c>
      <c r="AE40" s="309" t="b">
        <v>1</v>
      </c>
      <c r="AF40" s="309" t="b">
        <v>1</v>
      </c>
      <c r="AG40" s="309" t="b">
        <v>1</v>
      </c>
      <c r="AH40" s="309" t="b">
        <v>1</v>
      </c>
      <c r="AI40" s="196" t="b">
        <f>P37&gt;=SUM(P38:P40)</f>
        <v>1</v>
      </c>
    </row>
    <row r="41" spans="1:35" ht="15.75" x14ac:dyDescent="0.25">
      <c r="A41" s="173" t="s">
        <v>176</v>
      </c>
      <c r="B41" s="91" t="s">
        <v>205</v>
      </c>
      <c r="C41" s="94" t="s">
        <v>177</v>
      </c>
      <c r="D41" s="137"/>
      <c r="E41" s="138"/>
      <c r="F41" s="138"/>
      <c r="G41" s="44">
        <f t="shared" si="4"/>
        <v>0</v>
      </c>
      <c r="H41" s="145"/>
      <c r="I41" s="138"/>
      <c r="J41" s="138"/>
      <c r="K41" s="36">
        <f t="shared" si="0"/>
        <v>0</v>
      </c>
      <c r="L41" s="38">
        <f t="shared" si="1"/>
        <v>0</v>
      </c>
      <c r="M41" s="39">
        <f t="shared" si="1"/>
        <v>0</v>
      </c>
      <c r="N41" s="39">
        <f t="shared" si="1"/>
        <v>0</v>
      </c>
      <c r="O41" s="40">
        <f t="shared" si="2"/>
        <v>0</v>
      </c>
      <c r="P41" s="151"/>
      <c r="Q41" s="371" t="str">
        <f>IF(V42&gt;0,"стр.5 &lt; стр.5.1 по графе "&amp;V42,"OK")</f>
        <v>OK</v>
      </c>
      <c r="R41" s="372"/>
      <c r="S41" s="372"/>
      <c r="T41" s="372"/>
      <c r="U41" s="373"/>
      <c r="V41" t="s">
        <v>425</v>
      </c>
      <c r="W41" s="194" t="s">
        <v>442</v>
      </c>
      <c r="X41" s="194"/>
      <c r="Y41" s="194"/>
      <c r="Z41" s="194"/>
      <c r="AA41" s="194"/>
    </row>
    <row r="42" spans="1:35" ht="66" customHeight="1" thickBot="1" x14ac:dyDescent="0.3">
      <c r="A42" s="266" t="s">
        <v>207</v>
      </c>
      <c r="B42" s="90" t="s">
        <v>237</v>
      </c>
      <c r="C42" s="56" t="s">
        <v>208</v>
      </c>
      <c r="D42" s="139"/>
      <c r="E42" s="140"/>
      <c r="F42" s="140"/>
      <c r="G42" s="42">
        <f t="shared" si="4"/>
        <v>0</v>
      </c>
      <c r="H42" s="146"/>
      <c r="I42" s="140"/>
      <c r="J42" s="140"/>
      <c r="K42" s="35">
        <f t="shared" si="0"/>
        <v>0</v>
      </c>
      <c r="L42" s="41">
        <f t="shared" si="1"/>
        <v>0</v>
      </c>
      <c r="M42" s="23">
        <f t="shared" si="1"/>
        <v>0</v>
      </c>
      <c r="N42" s="23">
        <f t="shared" si="1"/>
        <v>0</v>
      </c>
      <c r="O42" s="42">
        <f t="shared" si="2"/>
        <v>0</v>
      </c>
      <c r="P42" s="150"/>
      <c r="V42" s="195">
        <f>IF(ISERROR(MATCH(FALSE,W42:AI42,0)+3),0,MATCH(FALSE,W42:AI42,0)+3)</f>
        <v>0</v>
      </c>
      <c r="W42" s="196" t="b">
        <f>D41&gt;=D42</f>
        <v>1</v>
      </c>
      <c r="X42" s="196" t="b">
        <f>E41&gt;=E42</f>
        <v>1</v>
      </c>
      <c r="Y42" s="196" t="b">
        <f>F41&gt;=F42</f>
        <v>1</v>
      </c>
      <c r="Z42" s="309" t="b">
        <v>1</v>
      </c>
      <c r="AA42" s="196" t="b">
        <f>H41&gt;=H42</f>
        <v>1</v>
      </c>
      <c r="AB42" s="196" t="b">
        <f>I41&gt;=I42</f>
        <v>1</v>
      </c>
      <c r="AC42" s="196" t="b">
        <f>J41&gt;=J42</f>
        <v>1</v>
      </c>
      <c r="AD42" s="309" t="b">
        <v>1</v>
      </c>
      <c r="AE42" s="309" t="b">
        <v>1</v>
      </c>
      <c r="AF42" s="309" t="b">
        <v>1</v>
      </c>
      <c r="AG42" s="309" t="b">
        <v>1</v>
      </c>
      <c r="AH42" s="309" t="b">
        <v>1</v>
      </c>
      <c r="AI42" s="196" t="b">
        <f>P41&gt;=P42</f>
        <v>1</v>
      </c>
    </row>
    <row r="43" spans="1:35" ht="30" x14ac:dyDescent="0.25">
      <c r="A43" s="173" t="s">
        <v>209</v>
      </c>
      <c r="B43" s="91" t="s">
        <v>238</v>
      </c>
      <c r="C43" s="94" t="s">
        <v>210</v>
      </c>
      <c r="D43" s="137"/>
      <c r="E43" s="138"/>
      <c r="F43" s="138"/>
      <c r="G43" s="44">
        <f t="shared" si="4"/>
        <v>0</v>
      </c>
      <c r="H43" s="145"/>
      <c r="I43" s="138"/>
      <c r="J43" s="138"/>
      <c r="K43" s="36">
        <f t="shared" si="0"/>
        <v>0</v>
      </c>
      <c r="L43" s="38">
        <f t="shared" si="1"/>
        <v>0</v>
      </c>
      <c r="M43" s="39">
        <f t="shared" si="1"/>
        <v>0</v>
      </c>
      <c r="N43" s="39">
        <f t="shared" si="1"/>
        <v>0</v>
      </c>
      <c r="O43" s="40">
        <f t="shared" si="2"/>
        <v>0</v>
      </c>
      <c r="P43" s="151"/>
      <c r="Q43" s="371" t="str">
        <f>IF(V44&gt;0,"стр.6 &lt; суммы стр.6.1 - 6.3 по графе "&amp;V44,"OK")</f>
        <v>OK</v>
      </c>
      <c r="R43" s="372"/>
      <c r="S43" s="372"/>
      <c r="T43" s="372"/>
      <c r="U43" s="373"/>
      <c r="V43" t="s">
        <v>425</v>
      </c>
      <c r="W43" s="194" t="s">
        <v>443</v>
      </c>
      <c r="X43" s="194"/>
      <c r="Y43" s="194"/>
      <c r="Z43" s="194"/>
      <c r="AA43" s="194"/>
    </row>
    <row r="44" spans="1:35" ht="30" x14ac:dyDescent="0.25">
      <c r="A44" s="174" t="s">
        <v>211</v>
      </c>
      <c r="B44" s="88" t="s">
        <v>239</v>
      </c>
      <c r="C44" s="69" t="s">
        <v>212</v>
      </c>
      <c r="D44" s="141"/>
      <c r="E44" s="142"/>
      <c r="F44" s="142"/>
      <c r="G44" s="46">
        <f t="shared" si="4"/>
        <v>0</v>
      </c>
      <c r="H44" s="147"/>
      <c r="I44" s="142"/>
      <c r="J44" s="142"/>
      <c r="K44" s="37">
        <f t="shared" si="0"/>
        <v>0</v>
      </c>
      <c r="L44" s="45">
        <f t="shared" si="1"/>
        <v>0</v>
      </c>
      <c r="M44" s="20">
        <f t="shared" si="1"/>
        <v>0</v>
      </c>
      <c r="N44" s="20">
        <f t="shared" si="1"/>
        <v>0</v>
      </c>
      <c r="O44" s="46">
        <f t="shared" si="2"/>
        <v>0</v>
      </c>
      <c r="P44" s="152"/>
      <c r="V44" s="195">
        <f>IF(ISERROR(MATCH(FALSE,W44:AI44,0)+3),0,MATCH(FALSE,W44:AI44,0)+3)</f>
        <v>0</v>
      </c>
      <c r="W44" s="196" t="b">
        <f>D43&gt;=SUM(D44:D46)</f>
        <v>1</v>
      </c>
      <c r="X44" s="196" t="b">
        <f>E43&gt;=SUM(E44:E46)</f>
        <v>1</v>
      </c>
      <c r="Y44" s="196" t="b">
        <f>F43&gt;=SUM(F44:F46)</f>
        <v>1</v>
      </c>
      <c r="Z44" s="309" t="b">
        <v>1</v>
      </c>
      <c r="AA44" s="196" t="b">
        <f>H43&gt;=SUM(H44:H46)</f>
        <v>1</v>
      </c>
      <c r="AB44" s="196" t="b">
        <f>I43&gt;=SUM(I44:I46)</f>
        <v>1</v>
      </c>
      <c r="AC44" s="196" t="b">
        <f>J43&gt;=SUM(J44:J46)</f>
        <v>1</v>
      </c>
      <c r="AD44" s="309" t="b">
        <v>1</v>
      </c>
      <c r="AE44" s="309" t="b">
        <v>1</v>
      </c>
      <c r="AF44" s="309" t="b">
        <v>1</v>
      </c>
      <c r="AG44" s="309" t="b">
        <v>1</v>
      </c>
      <c r="AH44" s="309" t="b">
        <v>1</v>
      </c>
      <c r="AI44" s="196" t="b">
        <f>P43&gt;=SUM(P44:P46)</f>
        <v>1</v>
      </c>
    </row>
    <row r="45" spans="1:35" ht="15.75" x14ac:dyDescent="0.25">
      <c r="A45" s="174" t="s">
        <v>213</v>
      </c>
      <c r="B45" s="88" t="s">
        <v>240</v>
      </c>
      <c r="C45" s="12" t="s">
        <v>214</v>
      </c>
      <c r="D45" s="141"/>
      <c r="E45" s="142"/>
      <c r="F45" s="142"/>
      <c r="G45" s="46">
        <f t="shared" si="4"/>
        <v>0</v>
      </c>
      <c r="H45" s="147"/>
      <c r="I45" s="142"/>
      <c r="J45" s="142"/>
      <c r="K45" s="37">
        <f t="shared" si="0"/>
        <v>0</v>
      </c>
      <c r="L45" s="45">
        <f t="shared" si="1"/>
        <v>0</v>
      </c>
      <c r="M45" s="20">
        <f t="shared" si="1"/>
        <v>0</v>
      </c>
      <c r="N45" s="20">
        <f t="shared" si="1"/>
        <v>0</v>
      </c>
      <c r="O45" s="46">
        <f t="shared" si="2"/>
        <v>0</v>
      </c>
      <c r="P45" s="152"/>
      <c r="Q45" s="371" t="str">
        <f>IF(V46&gt;0,"стр.7 &lt; суммы стр.7.1 - 7.4.4 по графе "&amp;V46,"OK")</f>
        <v>OK</v>
      </c>
      <c r="R45" s="372"/>
      <c r="S45" s="372"/>
      <c r="T45" s="372"/>
      <c r="U45" s="373"/>
      <c r="V45" t="s">
        <v>425</v>
      </c>
      <c r="W45" s="194" t="s">
        <v>456</v>
      </c>
      <c r="X45" s="194"/>
      <c r="Y45" s="194"/>
      <c r="Z45" s="194"/>
      <c r="AA45" s="194"/>
    </row>
    <row r="46" spans="1:35" ht="19.5" customHeight="1" thickBot="1" x14ac:dyDescent="0.3">
      <c r="A46" s="172" t="s">
        <v>17</v>
      </c>
      <c r="B46" s="90" t="s">
        <v>241</v>
      </c>
      <c r="C46" s="13" t="s">
        <v>215</v>
      </c>
      <c r="D46" s="139"/>
      <c r="E46" s="140"/>
      <c r="F46" s="140"/>
      <c r="G46" s="42">
        <f t="shared" si="4"/>
        <v>0</v>
      </c>
      <c r="H46" s="146"/>
      <c r="I46" s="140"/>
      <c r="J46" s="140"/>
      <c r="K46" s="35">
        <f t="shared" si="0"/>
        <v>0</v>
      </c>
      <c r="L46" s="41">
        <f t="shared" si="1"/>
        <v>0</v>
      </c>
      <c r="M46" s="23">
        <f t="shared" si="1"/>
        <v>0</v>
      </c>
      <c r="N46" s="23">
        <f t="shared" si="1"/>
        <v>0</v>
      </c>
      <c r="O46" s="42">
        <f t="shared" si="2"/>
        <v>0</v>
      </c>
      <c r="P46" s="150"/>
      <c r="V46" s="195">
        <f>IF(ISERROR(MATCH(FALSE,W46:AI46,0)+3),0,MATCH(FALSE,W46:AI46,0)+3)</f>
        <v>0</v>
      </c>
      <c r="W46" s="196" t="b">
        <f>D47&gt;=SUM(D48:D49,D54:D55,D59)</f>
        <v>1</v>
      </c>
      <c r="X46" s="196" t="b">
        <f>E47&gt;=SUM(E48:E49,E54:E55,E59)</f>
        <v>1</v>
      </c>
      <c r="Y46" s="196" t="b">
        <f>F47&gt;=SUM(F48:F49,F54:F55,F59)</f>
        <v>1</v>
      </c>
      <c r="Z46" s="309" t="b">
        <v>1</v>
      </c>
      <c r="AA46" s="196" t="b">
        <f>H47&gt;=SUM(H48:H49,H54:H55,H59)</f>
        <v>1</v>
      </c>
      <c r="AB46" s="196" t="b">
        <f>I47&gt;=SUM(I48:I49,I54:I55,I59)</f>
        <v>1</v>
      </c>
      <c r="AC46" s="196" t="b">
        <f>J47&gt;=SUM(J48:J49,J54:J55,J59)</f>
        <v>1</v>
      </c>
      <c r="AD46" s="309" t="b">
        <v>1</v>
      </c>
      <c r="AE46" s="309" t="b">
        <v>1</v>
      </c>
      <c r="AF46" s="309" t="b">
        <v>1</v>
      </c>
      <c r="AG46" s="309" t="b">
        <v>1</v>
      </c>
      <c r="AH46" s="309" t="b">
        <v>1</v>
      </c>
      <c r="AI46" s="196" t="b">
        <f>P47&gt;=SUM(P48:P49,P54:P55,P59)</f>
        <v>1</v>
      </c>
    </row>
    <row r="47" spans="1:35" ht="18" customHeight="1" x14ac:dyDescent="0.25">
      <c r="A47" s="173" t="s">
        <v>216</v>
      </c>
      <c r="B47" s="91" t="s">
        <v>242</v>
      </c>
      <c r="C47" s="93" t="s">
        <v>217</v>
      </c>
      <c r="D47" s="137"/>
      <c r="E47" s="138"/>
      <c r="F47" s="138"/>
      <c r="G47" s="44">
        <f t="shared" si="4"/>
        <v>0</v>
      </c>
      <c r="H47" s="145"/>
      <c r="I47" s="138"/>
      <c r="J47" s="138"/>
      <c r="K47" s="36">
        <f t="shared" si="0"/>
        <v>0</v>
      </c>
      <c r="L47" s="38">
        <f t="shared" si="1"/>
        <v>0</v>
      </c>
      <c r="M47" s="39">
        <f t="shared" si="1"/>
        <v>0</v>
      </c>
      <c r="N47" s="39">
        <f t="shared" si="1"/>
        <v>0</v>
      </c>
      <c r="O47" s="40">
        <f t="shared" si="2"/>
        <v>0</v>
      </c>
      <c r="P47" s="151"/>
      <c r="Q47" s="372" t="str">
        <f>IF(V48&gt;0,"стр.7.2 &lt; стр.7.2.1 + стр.7.2.3 по графе "&amp;V48,"OK")</f>
        <v>OK</v>
      </c>
      <c r="R47" s="372"/>
      <c r="S47" s="372"/>
      <c r="T47" s="372"/>
      <c r="U47" s="373"/>
      <c r="V47" t="s">
        <v>425</v>
      </c>
      <c r="W47" s="305" t="s">
        <v>482</v>
      </c>
      <c r="X47" s="305"/>
      <c r="Y47" s="305"/>
      <c r="Z47" s="305"/>
      <c r="AA47" s="305"/>
    </row>
    <row r="48" spans="1:35" ht="45" customHeight="1" x14ac:dyDescent="0.25">
      <c r="A48" s="261" t="s">
        <v>218</v>
      </c>
      <c r="B48" s="88" t="s">
        <v>243</v>
      </c>
      <c r="C48" s="69" t="s">
        <v>219</v>
      </c>
      <c r="D48" s="141"/>
      <c r="E48" s="142"/>
      <c r="F48" s="142"/>
      <c r="G48" s="46">
        <f t="shared" si="4"/>
        <v>0</v>
      </c>
      <c r="H48" s="147"/>
      <c r="I48" s="142"/>
      <c r="J48" s="142"/>
      <c r="K48" s="37">
        <f t="shared" si="0"/>
        <v>0</v>
      </c>
      <c r="L48" s="45">
        <f t="shared" si="1"/>
        <v>0</v>
      </c>
      <c r="M48" s="20">
        <f t="shared" si="1"/>
        <v>0</v>
      </c>
      <c r="N48" s="20">
        <f t="shared" si="1"/>
        <v>0</v>
      </c>
      <c r="O48" s="46">
        <f t="shared" si="2"/>
        <v>0</v>
      </c>
      <c r="P48" s="152"/>
      <c r="V48" s="195">
        <f>IF(ISERROR(MATCH(FALSE,W48:AI48,0)+3),0,MATCH(FALSE,W48:AI48,0)+3)</f>
        <v>0</v>
      </c>
      <c r="W48" s="196" t="b">
        <f>D49&gt;=SUM(D50,D52)</f>
        <v>1</v>
      </c>
      <c r="X48" s="196" t="b">
        <f t="shared" ref="X48:AI48" si="9">E49&gt;=SUM(E50,E52)</f>
        <v>1</v>
      </c>
      <c r="Y48" s="196" t="b">
        <f t="shared" si="9"/>
        <v>1</v>
      </c>
      <c r="Z48" s="309" t="b">
        <v>1</v>
      </c>
      <c r="AA48" s="196" t="b">
        <f t="shared" si="9"/>
        <v>1</v>
      </c>
      <c r="AB48" s="196" t="b">
        <f t="shared" si="9"/>
        <v>1</v>
      </c>
      <c r="AC48" s="196" t="b">
        <f t="shared" si="9"/>
        <v>1</v>
      </c>
      <c r="AD48" s="309" t="b">
        <v>1</v>
      </c>
      <c r="AE48" s="309" t="b">
        <v>1</v>
      </c>
      <c r="AF48" s="309" t="b">
        <v>1</v>
      </c>
      <c r="AG48" s="309" t="b">
        <v>1</v>
      </c>
      <c r="AH48" s="309" t="b">
        <v>1</v>
      </c>
      <c r="AI48" s="196" t="b">
        <f t="shared" si="9"/>
        <v>1</v>
      </c>
    </row>
    <row r="49" spans="1:90" ht="15.75" x14ac:dyDescent="0.25">
      <c r="A49" s="174" t="s">
        <v>220</v>
      </c>
      <c r="B49" s="88" t="s">
        <v>244</v>
      </c>
      <c r="C49" s="12" t="s">
        <v>221</v>
      </c>
      <c r="D49" s="311">
        <f>SUM(D50,D52)</f>
        <v>0</v>
      </c>
      <c r="E49" s="312">
        <f>SUM(E50,E52)</f>
        <v>0</v>
      </c>
      <c r="F49" s="312">
        <f>SUM(F50,F52)</f>
        <v>0</v>
      </c>
      <c r="G49" s="20">
        <f t="shared" si="4"/>
        <v>0</v>
      </c>
      <c r="H49" s="312">
        <f>SUM(H50,H52)</f>
        <v>0</v>
      </c>
      <c r="I49" s="312">
        <f>SUM(I50,I52)</f>
        <v>0</v>
      </c>
      <c r="J49" s="312">
        <f>SUM(J50,J52)</f>
        <v>0</v>
      </c>
      <c r="K49" s="46">
        <f t="shared" si="0"/>
        <v>0</v>
      </c>
      <c r="L49" s="280">
        <f t="shared" si="1"/>
        <v>0</v>
      </c>
      <c r="M49" s="20">
        <f t="shared" si="1"/>
        <v>0</v>
      </c>
      <c r="N49" s="20">
        <f t="shared" si="1"/>
        <v>0</v>
      </c>
      <c r="O49" s="37">
        <f t="shared" si="2"/>
        <v>0</v>
      </c>
      <c r="P49" s="310">
        <f>SUM(P50,P52)</f>
        <v>0</v>
      </c>
      <c r="Q49" s="372" t="str">
        <f>IF(V50&gt;0,"стр.7.4 &lt; стр.7.4.1 + стр.7.4.2 по графе "&amp;V50,"OK")</f>
        <v>OK</v>
      </c>
      <c r="R49" s="372"/>
      <c r="S49" s="372"/>
      <c r="T49" s="372"/>
      <c r="U49" s="373"/>
      <c r="V49" t="s">
        <v>425</v>
      </c>
      <c r="W49" s="305" t="s">
        <v>483</v>
      </c>
      <c r="X49" s="305"/>
      <c r="Y49" s="305"/>
      <c r="Z49" s="305"/>
      <c r="AA49" s="305"/>
      <c r="AB49" s="304"/>
    </row>
    <row r="50" spans="1:90" ht="30" x14ac:dyDescent="0.25">
      <c r="A50" s="174" t="s">
        <v>222</v>
      </c>
      <c r="B50" s="88" t="s">
        <v>245</v>
      </c>
      <c r="C50" s="12" t="s">
        <v>223</v>
      </c>
      <c r="D50" s="141"/>
      <c r="E50" s="142"/>
      <c r="F50" s="142"/>
      <c r="G50" s="46">
        <f t="shared" si="4"/>
        <v>0</v>
      </c>
      <c r="H50" s="147"/>
      <c r="I50" s="142"/>
      <c r="J50" s="142"/>
      <c r="K50" s="37">
        <f t="shared" si="0"/>
        <v>0</v>
      </c>
      <c r="L50" s="45">
        <f t="shared" si="1"/>
        <v>0</v>
      </c>
      <c r="M50" s="20">
        <f t="shared" si="1"/>
        <v>0</v>
      </c>
      <c r="N50" s="20">
        <f t="shared" si="1"/>
        <v>0</v>
      </c>
      <c r="O50" s="46">
        <f t="shared" si="2"/>
        <v>0</v>
      </c>
      <c r="P50" s="152"/>
      <c r="V50" s="195">
        <f>IF(ISERROR(MATCH(FALSE,W50:AI50,0)+3),0,MATCH(FALSE,W50:AI50,0)+3)</f>
        <v>0</v>
      </c>
      <c r="W50" s="196" t="b">
        <f>D55&gt;=SUM(D56:D57)</f>
        <v>1</v>
      </c>
      <c r="X50" s="196" t="b">
        <f t="shared" ref="X50:AI50" si="10">E55&gt;=SUM(E56:E57)</f>
        <v>1</v>
      </c>
      <c r="Y50" s="196" t="b">
        <f t="shared" si="10"/>
        <v>1</v>
      </c>
      <c r="Z50" s="309" t="b">
        <v>1</v>
      </c>
      <c r="AA50" s="196" t="b">
        <f t="shared" si="10"/>
        <v>1</v>
      </c>
      <c r="AB50" s="196" t="b">
        <f t="shared" si="10"/>
        <v>1</v>
      </c>
      <c r="AC50" s="196" t="b">
        <f t="shared" si="10"/>
        <v>1</v>
      </c>
      <c r="AD50" s="309" t="b">
        <v>1</v>
      </c>
      <c r="AE50" s="309" t="b">
        <v>1</v>
      </c>
      <c r="AF50" s="309" t="b">
        <v>1</v>
      </c>
      <c r="AG50" s="309" t="b">
        <v>1</v>
      </c>
      <c r="AH50" s="309" t="b">
        <v>1</v>
      </c>
      <c r="AI50" s="196" t="b">
        <f t="shared" si="10"/>
        <v>1</v>
      </c>
    </row>
    <row r="51" spans="1:90" ht="30" x14ac:dyDescent="0.25">
      <c r="A51" s="174" t="s">
        <v>224</v>
      </c>
      <c r="B51" s="88" t="s">
        <v>246</v>
      </c>
      <c r="C51" s="12" t="s">
        <v>225</v>
      </c>
      <c r="D51" s="141"/>
      <c r="E51" s="142"/>
      <c r="F51" s="142"/>
      <c r="G51" s="46">
        <f t="shared" si="4"/>
        <v>0</v>
      </c>
      <c r="H51" s="147"/>
      <c r="I51" s="142"/>
      <c r="J51" s="142"/>
      <c r="K51" s="37">
        <f t="shared" si="0"/>
        <v>0</v>
      </c>
      <c r="L51" s="45">
        <f t="shared" si="1"/>
        <v>0</v>
      </c>
      <c r="M51" s="20">
        <f t="shared" si="1"/>
        <v>0</v>
      </c>
      <c r="N51" s="20">
        <f t="shared" si="1"/>
        <v>0</v>
      </c>
      <c r="O51" s="46">
        <f t="shared" si="2"/>
        <v>0</v>
      </c>
      <c r="P51" s="152"/>
      <c r="Q51" s="372" t="str">
        <f>IF(V52&gt;0,"стр.8 &lt; суммы стр.8.1 - 8.3 по графе "&amp;V52,"OK")</f>
        <v>OK</v>
      </c>
      <c r="R51" s="372"/>
      <c r="S51" s="372"/>
      <c r="T51" s="372"/>
      <c r="U51" s="373"/>
      <c r="V51" t="s">
        <v>425</v>
      </c>
      <c r="W51" s="194" t="s">
        <v>444</v>
      </c>
      <c r="X51" s="194"/>
      <c r="Y51" s="194"/>
      <c r="Z51" s="194"/>
      <c r="AA51" s="194"/>
    </row>
    <row r="52" spans="1:90" ht="31.5" customHeight="1" x14ac:dyDescent="0.25">
      <c r="A52" s="261" t="s">
        <v>226</v>
      </c>
      <c r="B52" s="88" t="s">
        <v>247</v>
      </c>
      <c r="C52" s="12" t="s">
        <v>227</v>
      </c>
      <c r="D52" s="141"/>
      <c r="E52" s="142"/>
      <c r="F52" s="142"/>
      <c r="G52" s="46">
        <f t="shared" si="4"/>
        <v>0</v>
      </c>
      <c r="H52" s="147"/>
      <c r="I52" s="142"/>
      <c r="J52" s="142"/>
      <c r="K52" s="37">
        <f t="shared" si="0"/>
        <v>0</v>
      </c>
      <c r="L52" s="45">
        <f t="shared" si="1"/>
        <v>0</v>
      </c>
      <c r="M52" s="20">
        <f t="shared" si="1"/>
        <v>0</v>
      </c>
      <c r="N52" s="20">
        <f t="shared" si="1"/>
        <v>0</v>
      </c>
      <c r="O52" s="46">
        <f t="shared" si="2"/>
        <v>0</v>
      </c>
      <c r="P52" s="152"/>
      <c r="V52" s="195">
        <f>IF(ISERROR(MATCH(FALSE,W52:AI52,0)+3),0,MATCH(FALSE,W52:AI52,0)+3)</f>
        <v>0</v>
      </c>
      <c r="W52" s="196" t="b">
        <f>D60&gt;=SUM(D61:D63)</f>
        <v>1</v>
      </c>
      <c r="X52" s="196" t="b">
        <f>E60&gt;=SUM(E61:E63)</f>
        <v>1</v>
      </c>
      <c r="Y52" s="196" t="b">
        <f>F60&gt;=SUM(F61:F63)</f>
        <v>1</v>
      </c>
      <c r="Z52" s="309" t="b">
        <v>1</v>
      </c>
      <c r="AA52" s="196" t="b">
        <f>H60&gt;=SUM(H61:H63)</f>
        <v>1</v>
      </c>
      <c r="AB52" s="196" t="b">
        <f>I60&gt;=SUM(I61:I63)</f>
        <v>1</v>
      </c>
      <c r="AC52" s="196" t="b">
        <f>J60&gt;=SUM(J61:J63)</f>
        <v>1</v>
      </c>
      <c r="AD52" s="309" t="b">
        <v>1</v>
      </c>
      <c r="AE52" s="309" t="b">
        <v>1</v>
      </c>
      <c r="AF52" s="309" t="b">
        <v>1</v>
      </c>
      <c r="AG52" s="309" t="b">
        <v>1</v>
      </c>
      <c r="AH52" s="309" t="b">
        <v>1</v>
      </c>
      <c r="AI52" s="196" t="b">
        <f>P60&gt;=SUM(P61:P63)</f>
        <v>1</v>
      </c>
    </row>
    <row r="53" spans="1:90" ht="30" x14ac:dyDescent="0.25">
      <c r="A53" s="175" t="s">
        <v>253</v>
      </c>
      <c r="B53" s="88" t="s">
        <v>248</v>
      </c>
      <c r="C53" s="12" t="s">
        <v>228</v>
      </c>
      <c r="D53" s="141"/>
      <c r="E53" s="142"/>
      <c r="F53" s="142"/>
      <c r="G53" s="46">
        <f t="shared" si="4"/>
        <v>0</v>
      </c>
      <c r="H53" s="147"/>
      <c r="I53" s="142"/>
      <c r="J53" s="142"/>
      <c r="K53" s="37">
        <f t="shared" si="0"/>
        <v>0</v>
      </c>
      <c r="L53" s="45">
        <f t="shared" si="1"/>
        <v>0</v>
      </c>
      <c r="M53" s="20">
        <f t="shared" si="1"/>
        <v>0</v>
      </c>
      <c r="N53" s="20">
        <f t="shared" si="1"/>
        <v>0</v>
      </c>
      <c r="O53" s="46">
        <f t="shared" si="2"/>
        <v>0</v>
      </c>
      <c r="P53" s="152"/>
      <c r="Q53" s="372" t="str">
        <f>IF(V54&gt;0,"стр.9 &lt; суммы стр.9.1 - 9.4 по графе "&amp;V54,"OK")</f>
        <v>OK</v>
      </c>
      <c r="R53" s="372"/>
      <c r="S53" s="372"/>
      <c r="T53" s="372"/>
      <c r="U53" s="373"/>
      <c r="V53" t="s">
        <v>425</v>
      </c>
      <c r="W53" s="194" t="s">
        <v>445</v>
      </c>
      <c r="X53" s="194"/>
      <c r="Y53" s="194"/>
      <c r="Z53" s="194"/>
      <c r="AA53" s="194"/>
    </row>
    <row r="54" spans="1:90" ht="15.75" x14ac:dyDescent="0.25">
      <c r="A54" s="174" t="s">
        <v>229</v>
      </c>
      <c r="B54" s="88" t="s">
        <v>249</v>
      </c>
      <c r="C54" s="12" t="s">
        <v>230</v>
      </c>
      <c r="D54" s="141"/>
      <c r="E54" s="142"/>
      <c r="F54" s="142"/>
      <c r="G54" s="46">
        <f t="shared" si="4"/>
        <v>0</v>
      </c>
      <c r="H54" s="147"/>
      <c r="I54" s="142"/>
      <c r="J54" s="142"/>
      <c r="K54" s="37">
        <f t="shared" si="0"/>
        <v>0</v>
      </c>
      <c r="L54" s="45">
        <f t="shared" si="1"/>
        <v>0</v>
      </c>
      <c r="M54" s="20">
        <f t="shared" si="1"/>
        <v>0</v>
      </c>
      <c r="N54" s="20">
        <f t="shared" si="1"/>
        <v>0</v>
      </c>
      <c r="O54" s="46">
        <f t="shared" si="2"/>
        <v>0</v>
      </c>
      <c r="P54" s="152"/>
      <c r="V54" s="195">
        <f>IF(ISERROR(MATCH(FALSE,W54:AI54,0)+3),0,MATCH(FALSE,W54:AI54,0)+3)</f>
        <v>0</v>
      </c>
      <c r="W54" s="196" t="b">
        <f>D64&gt;=SUM(D65:D68)</f>
        <v>1</v>
      </c>
      <c r="X54" s="196" t="b">
        <f>E64&gt;=SUM(E65:E68)</f>
        <v>1</v>
      </c>
      <c r="Y54" s="196" t="b">
        <f>F64&gt;=SUM(F65:F68)</f>
        <v>1</v>
      </c>
      <c r="Z54" s="309" t="b">
        <v>1</v>
      </c>
      <c r="AA54" s="196" t="b">
        <f>H64&gt;=SUM(H65:H68)</f>
        <v>1</v>
      </c>
      <c r="AB54" s="196" t="b">
        <f>I64&gt;=SUM(I65:I68)</f>
        <v>1</v>
      </c>
      <c r="AC54" s="196" t="b">
        <f>J64&gt;=SUM(J65:J68)</f>
        <v>1</v>
      </c>
      <c r="AD54" s="309" t="b">
        <v>1</v>
      </c>
      <c r="AE54" s="309" t="b">
        <v>1</v>
      </c>
      <c r="AF54" s="309" t="b">
        <v>1</v>
      </c>
      <c r="AG54" s="309" t="b">
        <v>1</v>
      </c>
      <c r="AH54" s="309" t="b">
        <v>1</v>
      </c>
      <c r="AI54" s="196" t="b">
        <f>P64&gt;=SUM(P65:P68)</f>
        <v>1</v>
      </c>
    </row>
    <row r="55" spans="1:90" ht="15.75" x14ac:dyDescent="0.25">
      <c r="A55" s="174" t="s">
        <v>231</v>
      </c>
      <c r="B55" s="88" t="s">
        <v>250</v>
      </c>
      <c r="C55" s="12" t="s">
        <v>232</v>
      </c>
      <c r="D55" s="311">
        <f>SUM(D56:D57)</f>
        <v>0</v>
      </c>
      <c r="E55" s="312">
        <f>SUM(E56:E57)</f>
        <v>0</v>
      </c>
      <c r="F55" s="312">
        <f>SUM(F56:F57)</f>
        <v>0</v>
      </c>
      <c r="G55" s="20">
        <f t="shared" si="4"/>
        <v>0</v>
      </c>
      <c r="H55" s="312">
        <f>SUM(H56:H57)</f>
        <v>0</v>
      </c>
      <c r="I55" s="312">
        <f>SUM(I56:I57)</f>
        <v>0</v>
      </c>
      <c r="J55" s="312">
        <f>SUM(J56:J57)</f>
        <v>0</v>
      </c>
      <c r="K55" s="46">
        <f t="shared" si="0"/>
        <v>0</v>
      </c>
      <c r="L55" s="280">
        <f t="shared" si="1"/>
        <v>0</v>
      </c>
      <c r="M55" s="20">
        <f t="shared" si="1"/>
        <v>0</v>
      </c>
      <c r="N55" s="20">
        <f t="shared" si="1"/>
        <v>0</v>
      </c>
      <c r="O55" s="37">
        <f t="shared" si="2"/>
        <v>0</v>
      </c>
      <c r="P55" s="310">
        <f>SUM(P56:P57)</f>
        <v>0</v>
      </c>
      <c r="Q55" s="372" t="str">
        <f>IF(V56&gt;0,"стр.10 &lt; суммы стр.10.1 - 10.3 по графе "&amp;V56,"OK")</f>
        <v>OK</v>
      </c>
      <c r="R55" s="372"/>
      <c r="S55" s="372"/>
      <c r="T55" s="372"/>
      <c r="U55" s="373"/>
      <c r="V55" t="s">
        <v>425</v>
      </c>
      <c r="W55" s="194" t="s">
        <v>446</v>
      </c>
      <c r="X55" s="194"/>
      <c r="Y55" s="194"/>
      <c r="Z55" s="194"/>
      <c r="AA55" s="194"/>
    </row>
    <row r="56" spans="1:90" ht="90" customHeight="1" x14ac:dyDescent="0.25">
      <c r="A56" s="267" t="s">
        <v>233</v>
      </c>
      <c r="B56" s="87" t="s">
        <v>251</v>
      </c>
      <c r="C56" s="69" t="s">
        <v>234</v>
      </c>
      <c r="D56" s="141"/>
      <c r="E56" s="142"/>
      <c r="F56" s="142"/>
      <c r="G56" s="20">
        <f t="shared" si="4"/>
        <v>0</v>
      </c>
      <c r="H56" s="142"/>
      <c r="I56" s="142"/>
      <c r="J56" s="142"/>
      <c r="K56" s="46">
        <f t="shared" si="0"/>
        <v>0</v>
      </c>
      <c r="L56" s="280">
        <f t="shared" si="1"/>
        <v>0</v>
      </c>
      <c r="M56" s="20">
        <f t="shared" si="1"/>
        <v>0</v>
      </c>
      <c r="N56" s="20">
        <f t="shared" si="1"/>
        <v>0</v>
      </c>
      <c r="O56" s="37">
        <f t="shared" si="2"/>
        <v>0</v>
      </c>
      <c r="P56" s="273"/>
      <c r="V56" s="195">
        <f>IF(ISERROR(MATCH(FALSE,W56:AI56,0)+3),0,MATCH(FALSE,W56:AI56,0)+3)</f>
        <v>0</v>
      </c>
      <c r="W56" s="196" t="b">
        <f>D69&gt;=SUM(D70:D72)</f>
        <v>1</v>
      </c>
      <c r="X56" s="196" t="b">
        <f>E69&gt;=SUM(E70:E72)</f>
        <v>1</v>
      </c>
      <c r="Y56" s="196" t="b">
        <f>F69&gt;=SUM(F70:F72)</f>
        <v>1</v>
      </c>
      <c r="Z56" s="309" t="b">
        <v>1</v>
      </c>
      <c r="AA56" s="196" t="b">
        <f>H69&gt;=SUM(H70:H72)</f>
        <v>1</v>
      </c>
      <c r="AB56" s="196" t="b">
        <f>I69&gt;=SUM(I70:I72)</f>
        <v>1</v>
      </c>
      <c r="AC56" s="196" t="b">
        <f>J69&gt;=SUM(J70:J72)</f>
        <v>1</v>
      </c>
      <c r="AD56" s="309" t="b">
        <v>1</v>
      </c>
      <c r="AE56" s="309" t="b">
        <v>1</v>
      </c>
      <c r="AF56" s="309" t="b">
        <v>1</v>
      </c>
      <c r="AG56" s="309" t="b">
        <v>1</v>
      </c>
      <c r="AH56" s="309" t="b">
        <v>1</v>
      </c>
      <c r="AI56" s="196" t="b">
        <f>P69&gt;=SUM(P70:P72)</f>
        <v>1</v>
      </c>
    </row>
    <row r="57" spans="1:90" ht="30" x14ac:dyDescent="0.25">
      <c r="A57" s="175" t="s">
        <v>235</v>
      </c>
      <c r="B57" s="87" t="s">
        <v>252</v>
      </c>
      <c r="C57" s="69" t="s">
        <v>236</v>
      </c>
      <c r="D57" s="141"/>
      <c r="E57" s="142"/>
      <c r="F57" s="142"/>
      <c r="G57" s="20">
        <f t="shared" si="4"/>
        <v>0</v>
      </c>
      <c r="H57" s="142"/>
      <c r="I57" s="142"/>
      <c r="J57" s="142"/>
      <c r="K57" s="46">
        <f t="shared" si="0"/>
        <v>0</v>
      </c>
      <c r="L57" s="280">
        <f t="shared" si="1"/>
        <v>0</v>
      </c>
      <c r="M57" s="20">
        <f t="shared" si="1"/>
        <v>0</v>
      </c>
      <c r="N57" s="20">
        <f t="shared" si="1"/>
        <v>0</v>
      </c>
      <c r="O57" s="37">
        <f t="shared" si="2"/>
        <v>0</v>
      </c>
      <c r="P57" s="273"/>
      <c r="Q57" s="369" t="str">
        <f>IF(W58&gt;0,"гр.16 &gt; гр.15 по строке "&amp;V58,"ОК")</f>
        <v>ОК</v>
      </c>
      <c r="R57" s="369"/>
      <c r="S57" s="369"/>
      <c r="T57" s="369"/>
      <c r="U57" s="370"/>
      <c r="W57" s="306" t="s">
        <v>481</v>
      </c>
      <c r="X57" s="306"/>
      <c r="Y57" s="306"/>
      <c r="Z57" s="306"/>
      <c r="AA57" s="307"/>
    </row>
    <row r="58" spans="1:90" ht="158.25" customHeight="1" x14ac:dyDescent="0.25">
      <c r="A58" s="268" t="s">
        <v>284</v>
      </c>
      <c r="B58" s="92" t="s">
        <v>285</v>
      </c>
      <c r="C58" s="69" t="s">
        <v>254</v>
      </c>
      <c r="D58" s="284" t="s">
        <v>458</v>
      </c>
      <c r="E58" s="285" t="s">
        <v>458</v>
      </c>
      <c r="F58" s="285" t="s">
        <v>458</v>
      </c>
      <c r="G58" s="20">
        <f>SUM(D58:F58)</f>
        <v>0</v>
      </c>
      <c r="H58" s="285" t="s">
        <v>458</v>
      </c>
      <c r="I58" s="285" t="s">
        <v>458</v>
      </c>
      <c r="J58" s="285" t="s">
        <v>458</v>
      </c>
      <c r="K58" s="46">
        <f>SUM(H58:J58)</f>
        <v>0</v>
      </c>
      <c r="L58" s="280">
        <f>SUM(D58,H58)</f>
        <v>0</v>
      </c>
      <c r="M58" s="280">
        <f>SUM(E58,I58)</f>
        <v>0</v>
      </c>
      <c r="N58" s="280">
        <f>SUM(F58,J58)</f>
        <v>0</v>
      </c>
      <c r="O58" s="37">
        <f>SUM(L58:N58)</f>
        <v>0</v>
      </c>
      <c r="P58" s="288" t="s">
        <v>458</v>
      </c>
      <c r="V58" s="308" t="str">
        <f>IF(W58&gt;0,INDEX($B$7:$B$73,W58,1),CHAR(151))</f>
        <v>—</v>
      </c>
      <c r="W58" s="195">
        <f>IF(ISERROR(MATCH(FALSE,X58:CL58,0)),0,MATCH(FALSE,X58:CL58,0))</f>
        <v>0</v>
      </c>
      <c r="X58" t="b">
        <f>$P7&lt;=$O7</f>
        <v>1</v>
      </c>
      <c r="Y58" t="b">
        <f>$P8&lt;=$O8</f>
        <v>1</v>
      </c>
      <c r="Z58" t="b">
        <f>$P9&lt;=$O9</f>
        <v>1</v>
      </c>
      <c r="AA58" t="b">
        <f>$P10&lt;=$O10</f>
        <v>1</v>
      </c>
      <c r="AB58" t="b">
        <f>$P11&lt;=$O11</f>
        <v>1</v>
      </c>
      <c r="AC58" t="b">
        <f>$P12&lt;=$O12</f>
        <v>1</v>
      </c>
      <c r="AD58" t="b">
        <f>$P13&lt;=$O13</f>
        <v>1</v>
      </c>
      <c r="AE58" t="b">
        <f>$P14&lt;=$O14</f>
        <v>1</v>
      </c>
      <c r="AF58" t="b">
        <f>$P15&lt;=$O15</f>
        <v>1</v>
      </c>
      <c r="AG58" t="b">
        <f>$P16&lt;=$O16</f>
        <v>1</v>
      </c>
      <c r="AH58" t="b">
        <f>$P17&lt;=$O17</f>
        <v>1</v>
      </c>
      <c r="AI58" t="b">
        <f>$P18&lt;=$O18</f>
        <v>1</v>
      </c>
      <c r="AJ58" t="b">
        <f>$P19&lt;=$O19</f>
        <v>1</v>
      </c>
      <c r="AK58" t="b">
        <f>$P20&lt;=$O20</f>
        <v>1</v>
      </c>
      <c r="AL58" t="b">
        <f>$P21&lt;=$O21</f>
        <v>1</v>
      </c>
      <c r="AM58" t="b">
        <f>$P22&lt;=$O22</f>
        <v>1</v>
      </c>
      <c r="AN58" t="b">
        <f>$P23&lt;=$O23</f>
        <v>1</v>
      </c>
      <c r="AO58" t="b">
        <f>$P24&lt;=$O24</f>
        <v>1</v>
      </c>
      <c r="AP58" t="b">
        <f>$P25&lt;=$O25</f>
        <v>1</v>
      </c>
      <c r="AQ58" t="b">
        <f>$P26&lt;=$O26</f>
        <v>1</v>
      </c>
      <c r="AR58" t="b">
        <f>$P27&lt;=$O27</f>
        <v>1</v>
      </c>
      <c r="AS58" t="b">
        <f>$P28&lt;=$O28</f>
        <v>1</v>
      </c>
      <c r="AT58" t="b">
        <f>$P29&lt;=$O29</f>
        <v>1</v>
      </c>
      <c r="AU58" t="b">
        <f>$P30&lt;=$O30</f>
        <v>1</v>
      </c>
      <c r="AV58" t="b">
        <f>$P31&lt;=$O31</f>
        <v>1</v>
      </c>
      <c r="AW58" t="b">
        <f>$P32&lt;=$O32</f>
        <v>1</v>
      </c>
      <c r="AX58" t="b">
        <f>$P33&lt;=$O33</f>
        <v>1</v>
      </c>
      <c r="AY58" t="b">
        <f>$P34&lt;=$O34</f>
        <v>1</v>
      </c>
      <c r="AZ58" t="b">
        <f>$P35&lt;=$O35</f>
        <v>1</v>
      </c>
      <c r="BA58" t="b">
        <f>$P36&lt;=$O36</f>
        <v>1</v>
      </c>
      <c r="BB58" t="b">
        <f>$P37&lt;=$O37</f>
        <v>1</v>
      </c>
      <c r="BC58" t="b">
        <f>$P38&lt;=$O38</f>
        <v>1</v>
      </c>
      <c r="BD58" t="b">
        <f>$P39&lt;=$O39</f>
        <v>1</v>
      </c>
      <c r="BE58" t="b">
        <f>$P40&lt;=$O40</f>
        <v>1</v>
      </c>
      <c r="BF58" t="b">
        <f>$P41&lt;=$O41</f>
        <v>1</v>
      </c>
      <c r="BG58" t="b">
        <f>$P42&lt;=$O42</f>
        <v>1</v>
      </c>
      <c r="BH58" t="b">
        <f>$P43&lt;=$O43</f>
        <v>1</v>
      </c>
      <c r="BI58" t="b">
        <f>$P44&lt;=$O44</f>
        <v>1</v>
      </c>
      <c r="BJ58" t="b">
        <f>$P45&lt;=$O45</f>
        <v>1</v>
      </c>
      <c r="BK58" t="b">
        <f>$P46&lt;=$O46</f>
        <v>1</v>
      </c>
      <c r="BL58" t="b">
        <f>$P47&lt;=$O47</f>
        <v>1</v>
      </c>
      <c r="BM58" t="b">
        <f>$P48&lt;=$O48</f>
        <v>1</v>
      </c>
      <c r="BN58" t="b">
        <f>$P49&lt;=$O49</f>
        <v>1</v>
      </c>
      <c r="BO58" t="b">
        <f>$P50&lt;=$O50</f>
        <v>1</v>
      </c>
      <c r="BP58" t="b">
        <f>$P51&lt;=$O51</f>
        <v>1</v>
      </c>
      <c r="BQ58" t="b">
        <f>$P52&lt;=$O52</f>
        <v>1</v>
      </c>
      <c r="BR58" t="b">
        <f>$P53&lt;=$O53</f>
        <v>1</v>
      </c>
      <c r="BS58" t="b">
        <f>$P54&lt;=$O54</f>
        <v>1</v>
      </c>
      <c r="BT58" t="b">
        <f>$P55&lt;=$O55</f>
        <v>1</v>
      </c>
      <c r="BU58" t="b">
        <f>$P56&lt;=$O56</f>
        <v>1</v>
      </c>
      <c r="BV58" t="b">
        <f>$P57&lt;=$O57</f>
        <v>1</v>
      </c>
      <c r="BW58" s="309" t="b">
        <v>1</v>
      </c>
      <c r="BX58" t="b">
        <f>$P59&lt;=$O59</f>
        <v>1</v>
      </c>
      <c r="BY58" t="b">
        <f>$P60&lt;=$O60</f>
        <v>1</v>
      </c>
      <c r="BZ58" t="b">
        <f>$P61&lt;=$O61</f>
        <v>1</v>
      </c>
      <c r="CA58" t="b">
        <f>$P62&lt;=$O62</f>
        <v>1</v>
      </c>
      <c r="CB58" t="b">
        <f>$P63&lt;=$O63</f>
        <v>1</v>
      </c>
      <c r="CC58" t="b">
        <f>$P64&lt;=$O64</f>
        <v>1</v>
      </c>
      <c r="CD58" t="b">
        <f>$P65&lt;=$O65</f>
        <v>1</v>
      </c>
      <c r="CE58" t="b">
        <f>$P66&lt;=$O66</f>
        <v>1</v>
      </c>
      <c r="CF58" t="b">
        <f>$P67&lt;=$O67</f>
        <v>1</v>
      </c>
      <c r="CG58" t="b">
        <f>$P68&lt;=$O68</f>
        <v>1</v>
      </c>
      <c r="CH58" t="b">
        <f>$P69&lt;=$O69</f>
        <v>1</v>
      </c>
      <c r="CI58" t="b">
        <f>$P70&lt;=$O70</f>
        <v>1</v>
      </c>
      <c r="CJ58" t="b">
        <f>$P71&lt;=$O71</f>
        <v>1</v>
      </c>
      <c r="CK58" t="b">
        <f>$P72&lt;=$O72</f>
        <v>1</v>
      </c>
      <c r="CL58" t="b">
        <f>$P73&lt;=$O73</f>
        <v>1</v>
      </c>
    </row>
    <row r="59" spans="1:90" ht="16.5" thickBot="1" x14ac:dyDescent="0.3">
      <c r="A59" s="172" t="s">
        <v>332</v>
      </c>
      <c r="B59" s="85" t="s">
        <v>286</v>
      </c>
      <c r="C59" s="13" t="s">
        <v>255</v>
      </c>
      <c r="D59" s="139"/>
      <c r="E59" s="140"/>
      <c r="F59" s="140"/>
      <c r="G59" s="23">
        <f t="shared" si="4"/>
        <v>0</v>
      </c>
      <c r="H59" s="140"/>
      <c r="I59" s="140"/>
      <c r="J59" s="140"/>
      <c r="K59" s="42">
        <f t="shared" si="0"/>
        <v>0</v>
      </c>
      <c r="L59" s="281">
        <f t="shared" si="1"/>
        <v>0</v>
      </c>
      <c r="M59" s="23">
        <f t="shared" si="1"/>
        <v>0</v>
      </c>
      <c r="N59" s="23">
        <f t="shared" si="1"/>
        <v>0</v>
      </c>
      <c r="O59" s="35">
        <f t="shared" si="2"/>
        <v>0</v>
      </c>
      <c r="P59" s="289"/>
    </row>
    <row r="60" spans="1:90" ht="15.75" x14ac:dyDescent="0.25">
      <c r="A60" s="265" t="s">
        <v>256</v>
      </c>
      <c r="B60" s="86" t="s">
        <v>287</v>
      </c>
      <c r="C60" s="93" t="s">
        <v>257</v>
      </c>
      <c r="D60" s="137"/>
      <c r="E60" s="138"/>
      <c r="F60" s="138"/>
      <c r="G60" s="44">
        <f t="shared" si="4"/>
        <v>0</v>
      </c>
      <c r="H60" s="145"/>
      <c r="I60" s="138"/>
      <c r="J60" s="138"/>
      <c r="K60" s="36">
        <f t="shared" si="0"/>
        <v>0</v>
      </c>
      <c r="L60" s="38">
        <f t="shared" si="1"/>
        <v>0</v>
      </c>
      <c r="M60" s="39">
        <f t="shared" si="1"/>
        <v>0</v>
      </c>
      <c r="N60" s="39">
        <f t="shared" si="1"/>
        <v>0</v>
      </c>
      <c r="O60" s="40">
        <f t="shared" si="2"/>
        <v>0</v>
      </c>
      <c r="P60" s="151"/>
    </row>
    <row r="61" spans="1:90" ht="182.25" customHeight="1" x14ac:dyDescent="0.25">
      <c r="A61" s="267" t="s">
        <v>258</v>
      </c>
      <c r="B61" s="87" t="s">
        <v>288</v>
      </c>
      <c r="C61" s="69" t="s">
        <v>259</v>
      </c>
      <c r="D61" s="141"/>
      <c r="E61" s="142"/>
      <c r="F61" s="142"/>
      <c r="G61" s="46">
        <f t="shared" si="4"/>
        <v>0</v>
      </c>
      <c r="H61" s="147"/>
      <c r="I61" s="142"/>
      <c r="J61" s="142"/>
      <c r="K61" s="37">
        <f t="shared" si="0"/>
        <v>0</v>
      </c>
      <c r="L61" s="45">
        <f t="shared" si="1"/>
        <v>0</v>
      </c>
      <c r="M61" s="20">
        <f t="shared" si="1"/>
        <v>0</v>
      </c>
      <c r="N61" s="20">
        <f t="shared" si="1"/>
        <v>0</v>
      </c>
      <c r="O61" s="46">
        <f t="shared" si="2"/>
        <v>0</v>
      </c>
      <c r="P61" s="152"/>
    </row>
    <row r="62" spans="1:90" ht="75.75" customHeight="1" x14ac:dyDescent="0.25">
      <c r="A62" s="267" t="s">
        <v>260</v>
      </c>
      <c r="B62" s="87" t="s">
        <v>289</v>
      </c>
      <c r="C62" s="69" t="s">
        <v>261</v>
      </c>
      <c r="D62" s="141"/>
      <c r="E62" s="142"/>
      <c r="F62" s="142"/>
      <c r="G62" s="46">
        <f t="shared" si="4"/>
        <v>0</v>
      </c>
      <c r="H62" s="147"/>
      <c r="I62" s="142"/>
      <c r="J62" s="142"/>
      <c r="K62" s="37">
        <f t="shared" si="0"/>
        <v>0</v>
      </c>
      <c r="L62" s="45">
        <f t="shared" si="1"/>
        <v>0</v>
      </c>
      <c r="M62" s="20">
        <f t="shared" si="1"/>
        <v>0</v>
      </c>
      <c r="N62" s="20">
        <f t="shared" si="1"/>
        <v>0</v>
      </c>
      <c r="O62" s="46">
        <f t="shared" si="2"/>
        <v>0</v>
      </c>
      <c r="P62" s="152"/>
    </row>
    <row r="63" spans="1:90" ht="75.75" thickBot="1" x14ac:dyDescent="0.3">
      <c r="A63" s="269" t="s">
        <v>262</v>
      </c>
      <c r="B63" s="85" t="s">
        <v>290</v>
      </c>
      <c r="C63" s="56" t="s">
        <v>263</v>
      </c>
      <c r="D63" s="139"/>
      <c r="E63" s="140"/>
      <c r="F63" s="140"/>
      <c r="G63" s="42">
        <f t="shared" si="4"/>
        <v>0</v>
      </c>
      <c r="H63" s="146"/>
      <c r="I63" s="140"/>
      <c r="J63" s="140"/>
      <c r="K63" s="35">
        <f t="shared" si="0"/>
        <v>0</v>
      </c>
      <c r="L63" s="41">
        <f t="shared" si="1"/>
        <v>0</v>
      </c>
      <c r="M63" s="23">
        <f t="shared" si="1"/>
        <v>0</v>
      </c>
      <c r="N63" s="23">
        <f t="shared" si="1"/>
        <v>0</v>
      </c>
      <c r="O63" s="42">
        <f t="shared" si="2"/>
        <v>0</v>
      </c>
      <c r="P63" s="150"/>
    </row>
    <row r="64" spans="1:90" ht="15.75" x14ac:dyDescent="0.25">
      <c r="A64" s="173" t="s">
        <v>264</v>
      </c>
      <c r="B64" s="86" t="s">
        <v>291</v>
      </c>
      <c r="C64" s="93" t="s">
        <v>265</v>
      </c>
      <c r="D64" s="137"/>
      <c r="E64" s="138"/>
      <c r="F64" s="138"/>
      <c r="G64" s="44">
        <f t="shared" si="4"/>
        <v>0</v>
      </c>
      <c r="H64" s="145"/>
      <c r="I64" s="138"/>
      <c r="J64" s="138"/>
      <c r="K64" s="36">
        <f t="shared" si="0"/>
        <v>0</v>
      </c>
      <c r="L64" s="38">
        <f t="shared" si="1"/>
        <v>0</v>
      </c>
      <c r="M64" s="39">
        <f t="shared" si="1"/>
        <v>0</v>
      </c>
      <c r="N64" s="39">
        <f t="shared" si="1"/>
        <v>0</v>
      </c>
      <c r="O64" s="40">
        <f t="shared" si="2"/>
        <v>0</v>
      </c>
      <c r="P64" s="151"/>
    </row>
    <row r="65" spans="1:16" ht="45" x14ac:dyDescent="0.25">
      <c r="A65" s="175" t="s">
        <v>266</v>
      </c>
      <c r="B65" s="87" t="s">
        <v>292</v>
      </c>
      <c r="C65" s="12" t="s">
        <v>267</v>
      </c>
      <c r="D65" s="141"/>
      <c r="E65" s="142"/>
      <c r="F65" s="142"/>
      <c r="G65" s="46">
        <f t="shared" si="4"/>
        <v>0</v>
      </c>
      <c r="H65" s="147"/>
      <c r="I65" s="142"/>
      <c r="J65" s="142"/>
      <c r="K65" s="37">
        <f t="shared" si="0"/>
        <v>0</v>
      </c>
      <c r="L65" s="45">
        <f t="shared" si="1"/>
        <v>0</v>
      </c>
      <c r="M65" s="20">
        <f t="shared" si="1"/>
        <v>0</v>
      </c>
      <c r="N65" s="20">
        <f t="shared" si="1"/>
        <v>0</v>
      </c>
      <c r="O65" s="46">
        <f t="shared" si="2"/>
        <v>0</v>
      </c>
      <c r="P65" s="152"/>
    </row>
    <row r="66" spans="1:16" ht="15.75" x14ac:dyDescent="0.25">
      <c r="A66" s="175" t="s">
        <v>268</v>
      </c>
      <c r="B66" s="87" t="s">
        <v>293</v>
      </c>
      <c r="C66" s="12" t="s">
        <v>269</v>
      </c>
      <c r="D66" s="141"/>
      <c r="E66" s="142"/>
      <c r="F66" s="142"/>
      <c r="G66" s="46">
        <f t="shared" si="4"/>
        <v>0</v>
      </c>
      <c r="H66" s="147"/>
      <c r="I66" s="142"/>
      <c r="J66" s="142"/>
      <c r="K66" s="37">
        <f t="shared" si="0"/>
        <v>0</v>
      </c>
      <c r="L66" s="45">
        <f t="shared" si="1"/>
        <v>0</v>
      </c>
      <c r="M66" s="20">
        <f t="shared" si="1"/>
        <v>0</v>
      </c>
      <c r="N66" s="20">
        <f t="shared" si="1"/>
        <v>0</v>
      </c>
      <c r="O66" s="46">
        <f t="shared" si="2"/>
        <v>0</v>
      </c>
      <c r="P66" s="152"/>
    </row>
    <row r="67" spans="1:16" ht="30" x14ac:dyDescent="0.25">
      <c r="A67" s="175" t="s">
        <v>270</v>
      </c>
      <c r="B67" s="87" t="s">
        <v>294</v>
      </c>
      <c r="C67" s="12" t="s">
        <v>271</v>
      </c>
      <c r="D67" s="141"/>
      <c r="E67" s="142"/>
      <c r="F67" s="142"/>
      <c r="G67" s="46">
        <f t="shared" si="4"/>
        <v>0</v>
      </c>
      <c r="H67" s="147"/>
      <c r="I67" s="142"/>
      <c r="J67" s="142"/>
      <c r="K67" s="37">
        <f t="shared" si="0"/>
        <v>0</v>
      </c>
      <c r="L67" s="45">
        <f t="shared" si="1"/>
        <v>0</v>
      </c>
      <c r="M67" s="20">
        <f t="shared" si="1"/>
        <v>0</v>
      </c>
      <c r="N67" s="20">
        <f t="shared" si="1"/>
        <v>0</v>
      </c>
      <c r="O67" s="46">
        <f t="shared" si="2"/>
        <v>0</v>
      </c>
      <c r="P67" s="152"/>
    </row>
    <row r="68" spans="1:16" ht="15.75" x14ac:dyDescent="0.25">
      <c r="A68" s="175" t="s">
        <v>272</v>
      </c>
      <c r="B68" s="87" t="s">
        <v>295</v>
      </c>
      <c r="C68" s="12" t="s">
        <v>273</v>
      </c>
      <c r="D68" s="141"/>
      <c r="E68" s="142"/>
      <c r="F68" s="142"/>
      <c r="G68" s="46">
        <f t="shared" si="4"/>
        <v>0</v>
      </c>
      <c r="H68" s="147"/>
      <c r="I68" s="142"/>
      <c r="J68" s="142"/>
      <c r="K68" s="37">
        <f t="shared" si="0"/>
        <v>0</v>
      </c>
      <c r="L68" s="45">
        <f t="shared" si="1"/>
        <v>0</v>
      </c>
      <c r="M68" s="20">
        <f t="shared" si="1"/>
        <v>0</v>
      </c>
      <c r="N68" s="20">
        <f t="shared" si="1"/>
        <v>0</v>
      </c>
      <c r="O68" s="46">
        <f t="shared" si="2"/>
        <v>0</v>
      </c>
      <c r="P68" s="152"/>
    </row>
    <row r="69" spans="1:16" ht="15.75" x14ac:dyDescent="0.25">
      <c r="A69" s="176" t="s">
        <v>274</v>
      </c>
      <c r="B69" s="87" t="s">
        <v>296</v>
      </c>
      <c r="C69" s="12" t="s">
        <v>275</v>
      </c>
      <c r="D69" s="141"/>
      <c r="E69" s="142"/>
      <c r="F69" s="142"/>
      <c r="G69" s="46">
        <f t="shared" si="4"/>
        <v>0</v>
      </c>
      <c r="H69" s="147"/>
      <c r="I69" s="142"/>
      <c r="J69" s="142"/>
      <c r="K69" s="37">
        <f t="shared" si="0"/>
        <v>0</v>
      </c>
      <c r="L69" s="45">
        <f t="shared" si="1"/>
        <v>0</v>
      </c>
      <c r="M69" s="20">
        <f t="shared" si="1"/>
        <v>0</v>
      </c>
      <c r="N69" s="20">
        <f t="shared" si="1"/>
        <v>0</v>
      </c>
      <c r="O69" s="46">
        <f t="shared" si="2"/>
        <v>0</v>
      </c>
      <c r="P69" s="152"/>
    </row>
    <row r="70" spans="1:16" ht="75.75" customHeight="1" x14ac:dyDescent="0.25">
      <c r="A70" s="175" t="s">
        <v>276</v>
      </c>
      <c r="B70" s="87" t="s">
        <v>297</v>
      </c>
      <c r="C70" s="69" t="s">
        <v>277</v>
      </c>
      <c r="D70" s="141"/>
      <c r="E70" s="142"/>
      <c r="F70" s="142"/>
      <c r="G70" s="46">
        <f t="shared" si="4"/>
        <v>0</v>
      </c>
      <c r="H70" s="262" t="s">
        <v>458</v>
      </c>
      <c r="I70" s="263" t="s">
        <v>458</v>
      </c>
      <c r="J70" s="263" t="s">
        <v>458</v>
      </c>
      <c r="K70" s="37">
        <f>SUM(H70:J70)</f>
        <v>0</v>
      </c>
      <c r="L70" s="45">
        <f>SUM(D70,H70)</f>
        <v>0</v>
      </c>
      <c r="M70" s="20">
        <f>SUM(E70,I70)</f>
        <v>0</v>
      </c>
      <c r="N70" s="20">
        <f>SUM(F70,J70)</f>
        <v>0</v>
      </c>
      <c r="O70" s="46">
        <f t="shared" si="2"/>
        <v>0</v>
      </c>
      <c r="P70" s="152"/>
    </row>
    <row r="71" spans="1:16" ht="30" x14ac:dyDescent="0.25">
      <c r="A71" s="175" t="s">
        <v>278</v>
      </c>
      <c r="B71" s="87" t="s">
        <v>298</v>
      </c>
      <c r="C71" s="69" t="s">
        <v>279</v>
      </c>
      <c r="D71" s="262" t="s">
        <v>458</v>
      </c>
      <c r="E71" s="263" t="s">
        <v>458</v>
      </c>
      <c r="F71" s="263" t="s">
        <v>458</v>
      </c>
      <c r="G71" s="46" t="s">
        <v>458</v>
      </c>
      <c r="H71" s="147"/>
      <c r="I71" s="142"/>
      <c r="J71" s="142"/>
      <c r="K71" s="37">
        <f t="shared" si="0"/>
        <v>0</v>
      </c>
      <c r="L71" s="45">
        <f t="shared" ref="L71:N72" si="11">H71</f>
        <v>0</v>
      </c>
      <c r="M71" s="20">
        <f t="shared" si="11"/>
        <v>0</v>
      </c>
      <c r="N71" s="20">
        <f t="shared" si="11"/>
        <v>0</v>
      </c>
      <c r="O71" s="46">
        <f t="shared" si="2"/>
        <v>0</v>
      </c>
      <c r="P71" s="152"/>
    </row>
    <row r="72" spans="1:16" ht="30" x14ac:dyDescent="0.25">
      <c r="A72" s="267" t="s">
        <v>280</v>
      </c>
      <c r="B72" s="87" t="s">
        <v>299</v>
      </c>
      <c r="C72" s="69" t="s">
        <v>281</v>
      </c>
      <c r="D72" s="262" t="s">
        <v>458</v>
      </c>
      <c r="E72" s="263" t="s">
        <v>458</v>
      </c>
      <c r="F72" s="263" t="s">
        <v>458</v>
      </c>
      <c r="G72" s="46" t="s">
        <v>458</v>
      </c>
      <c r="H72" s="147"/>
      <c r="I72" s="142"/>
      <c r="J72" s="142"/>
      <c r="K72" s="37">
        <f>H72+I72+J72</f>
        <v>0</v>
      </c>
      <c r="L72" s="45">
        <f t="shared" si="11"/>
        <v>0</v>
      </c>
      <c r="M72" s="20">
        <f t="shared" si="11"/>
        <v>0</v>
      </c>
      <c r="N72" s="20">
        <f t="shared" si="11"/>
        <v>0</v>
      </c>
      <c r="O72" s="46">
        <f>L72+M72+N72</f>
        <v>0</v>
      </c>
      <c r="P72" s="152"/>
    </row>
    <row r="73" spans="1:16" ht="16.5" thickBot="1" x14ac:dyDescent="0.3">
      <c r="A73" s="177" t="s">
        <v>18</v>
      </c>
      <c r="B73" s="87" t="s">
        <v>300</v>
      </c>
      <c r="C73" s="95"/>
      <c r="D73" s="143"/>
      <c r="E73" s="144"/>
      <c r="F73" s="144"/>
      <c r="G73" s="49">
        <f>D73+E73+F73</f>
        <v>0</v>
      </c>
      <c r="H73" s="148"/>
      <c r="I73" s="144"/>
      <c r="J73" s="144"/>
      <c r="K73" s="50">
        <f>H73+I73+J73</f>
        <v>0</v>
      </c>
      <c r="L73" s="51">
        <f>D73+H73</f>
        <v>0</v>
      </c>
      <c r="M73" s="52">
        <f>E73+I73</f>
        <v>0</v>
      </c>
      <c r="N73" s="52">
        <f>F73+J73</f>
        <v>0</v>
      </c>
      <c r="O73" s="49">
        <f>L73+M73+N73</f>
        <v>0</v>
      </c>
      <c r="P73" s="153"/>
    </row>
    <row r="74" spans="1:16" ht="16.5" thickBot="1" x14ac:dyDescent="0.3">
      <c r="A74" s="178" t="s">
        <v>282</v>
      </c>
      <c r="B74" s="85" t="s">
        <v>301</v>
      </c>
      <c r="C74" s="56" t="s">
        <v>283</v>
      </c>
      <c r="D74" s="53">
        <f t="shared" ref="D74:P74" si="12">D7+D9+D35+D37+D41+D43+D47+D60+D64+D69+D73</f>
        <v>0</v>
      </c>
      <c r="E74" s="53">
        <f t="shared" si="12"/>
        <v>0</v>
      </c>
      <c r="F74" s="53">
        <f t="shared" si="12"/>
        <v>0</v>
      </c>
      <c r="G74" s="53">
        <f t="shared" si="12"/>
        <v>0</v>
      </c>
      <c r="H74" s="53">
        <f t="shared" si="12"/>
        <v>0</v>
      </c>
      <c r="I74" s="53">
        <f t="shared" si="12"/>
        <v>0</v>
      </c>
      <c r="J74" s="53">
        <f t="shared" si="12"/>
        <v>0</v>
      </c>
      <c r="K74" s="53">
        <f t="shared" si="12"/>
        <v>0</v>
      </c>
      <c r="L74" s="53">
        <f t="shared" si="12"/>
        <v>0</v>
      </c>
      <c r="M74" s="53">
        <f t="shared" si="12"/>
        <v>0</v>
      </c>
      <c r="N74" s="53">
        <f t="shared" si="12"/>
        <v>0</v>
      </c>
      <c r="O74" s="53">
        <f t="shared" si="12"/>
        <v>0</v>
      </c>
      <c r="P74" s="53">
        <f t="shared" si="12"/>
        <v>0</v>
      </c>
    </row>
    <row r="77" spans="1:16" x14ac:dyDescent="0.25">
      <c r="A77" s="179" t="s">
        <v>124</v>
      </c>
    </row>
  </sheetData>
  <sheetProtection password="DB70" sheet="1" objects="1" scenarios="1" sort="0" autoFilter="0"/>
  <mergeCells count="59">
    <mergeCell ref="C19:C20"/>
    <mergeCell ref="C21:C22"/>
    <mergeCell ref="C31:C32"/>
    <mergeCell ref="C33:C34"/>
    <mergeCell ref="C27:C28"/>
    <mergeCell ref="C29:C30"/>
    <mergeCell ref="C23:C24"/>
    <mergeCell ref="C25:C26"/>
    <mergeCell ref="C11:C12"/>
    <mergeCell ref="C13:C14"/>
    <mergeCell ref="I4:I5"/>
    <mergeCell ref="E4:E5"/>
    <mergeCell ref="D4:D5"/>
    <mergeCell ref="F4:F5"/>
    <mergeCell ref="K4:K5"/>
    <mergeCell ref="L4:L5"/>
    <mergeCell ref="J4:J5"/>
    <mergeCell ref="C17:C18"/>
    <mergeCell ref="A1:P1"/>
    <mergeCell ref="A3:A5"/>
    <mergeCell ref="B3:B5"/>
    <mergeCell ref="C3:C5"/>
    <mergeCell ref="D3:G3"/>
    <mergeCell ref="H3:K3"/>
    <mergeCell ref="L3:P3"/>
    <mergeCell ref="O4:O5"/>
    <mergeCell ref="C15:C16"/>
    <mergeCell ref="P4:P5"/>
    <mergeCell ref="G4:G5"/>
    <mergeCell ref="H4:H5"/>
    <mergeCell ref="Q23:U23"/>
    <mergeCell ref="M4:M5"/>
    <mergeCell ref="Q7:U7"/>
    <mergeCell ref="Q17:U17"/>
    <mergeCell ref="Q19:U19"/>
    <mergeCell ref="Q21:U21"/>
    <mergeCell ref="Q9:U9"/>
    <mergeCell ref="Q11:U11"/>
    <mergeCell ref="Q13:U13"/>
    <mergeCell ref="Q15:U15"/>
    <mergeCell ref="Q3:U6"/>
    <mergeCell ref="N4:N5"/>
    <mergeCell ref="Q25:U25"/>
    <mergeCell ref="Q27:U27"/>
    <mergeCell ref="Q41:U41"/>
    <mergeCell ref="Q43:U43"/>
    <mergeCell ref="Q33:U33"/>
    <mergeCell ref="Q35:U35"/>
    <mergeCell ref="Q37:U37"/>
    <mergeCell ref="Q39:U39"/>
    <mergeCell ref="Q29:U29"/>
    <mergeCell ref="Q57:U57"/>
    <mergeCell ref="Q31:U31"/>
    <mergeCell ref="Q55:U55"/>
    <mergeCell ref="Q45:U45"/>
    <mergeCell ref="Q47:U47"/>
    <mergeCell ref="Q49:U49"/>
    <mergeCell ref="Q51:U51"/>
    <mergeCell ref="Q53:U53"/>
  </mergeCells>
  <phoneticPr fontId="0" type="noConversion"/>
  <conditionalFormatting sqref="Q7:U7 Q9:U9 Q11:U11 Q13:U13 Q15:U15 Q17:U17 Q19:U19 Q21:U21 Q23:U23 Q25:U25 Q27:U27 Q29:U29 Q31:U31 Q33:U33 Q35:U35 Q37:U37 Q39:U39 Q41:U41 Q43:U43 Q47:U47 Q49:U49 Q51:U51 Q53:U53 Q55:U55">
    <cfRule type="expression" dxfId="3" priority="3" stopIfTrue="1">
      <formula>Q7&lt;&gt;"OK"</formula>
    </cfRule>
  </conditionalFormatting>
  <conditionalFormatting sqref="Q57:U57">
    <cfRule type="expression" dxfId="2" priority="2" stopIfTrue="1">
      <formula>Q57&lt;&gt;"ОК"</formula>
    </cfRule>
  </conditionalFormatting>
  <conditionalFormatting sqref="Q45:U45">
    <cfRule type="expression" dxfId="1" priority="1" stopIfTrue="1">
      <formula>Q45&lt;&gt;"OK"</formula>
    </cfRule>
  </conditionalFormatting>
  <dataValidations count="1">
    <dataValidation type="custom" operator="greaterThanOrEqual" allowBlank="1" showInputMessage="1" showErrorMessage="1" errorTitle="В Н И М А Н И Е !" error="Перед заполнением таблицы НУЖНО ВНАЧАЛЕ:_x000a_1) на листе «Сведения» заполнить ВСЕ ЦВЕТНЫЕ ЯЧЕЙКИ;_x000a_2) на листе «7000» заполнить ВСЕ ЦВЕТНЫЕ ЯЧЕЙКИ ПОД ТАбЛИЦЕЙ._x000a__x000a__x000a_В эту ячейку можно ввести ТОЛЬКО ЦЕЛОЕ ЧИСЛО." sqref="H50:J54 D50:F54 H7:J30 D7:F22 P56:P57 H59:J69 H71:J73 D59:F73 P59:P73 D56:F57 H56:J57 D31:F48 H33:J48 P7:P48 P50:P54">
      <formula1>AND($B$2=TRUE,ISNUMBER(D7),IF(ISERROR(SEARCH(",?",D7)),0,1)=0)</formula1>
    </dataValidation>
  </dataValidations>
  <pageMargins left="0.15748031496062992" right="0.15748031496062992" top="0.15748031496062992" bottom="0.19685039370078741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Сведения</vt:lpstr>
      <vt:lpstr>1000</vt:lpstr>
      <vt:lpstr>2000</vt:lpstr>
      <vt:lpstr>3000</vt:lpstr>
      <vt:lpstr>4000</vt:lpstr>
      <vt:lpstr>5000</vt:lpstr>
      <vt:lpstr>5001</vt:lpstr>
      <vt:lpstr>6000</vt:lpstr>
      <vt:lpstr>7000</vt:lpstr>
      <vt:lpstr>Названия_учреждений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avp</dc:creator>
  <cp:lastModifiedBy>ZavOrgMetod</cp:lastModifiedBy>
  <cp:lastPrinted>2018-12-04T12:29:08Z</cp:lastPrinted>
  <dcterms:created xsi:type="dcterms:W3CDTF">2013-07-12T09:46:34Z</dcterms:created>
  <dcterms:modified xsi:type="dcterms:W3CDTF">2019-01-09T10:39:08Z</dcterms:modified>
</cp:coreProperties>
</file>