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workbookProtection workbookPassword="DB70" lockStructure="1"/>
  <bookViews>
    <workbookView xWindow="240" yWindow="405" windowWidth="14805" windowHeight="7710"/>
  </bookViews>
  <sheets>
    <sheet name="профосмотры" sheetId="1" r:id="rId1"/>
    <sheet name="15-17 лет" sheetId="5" r:id="rId2"/>
    <sheet name="Нац.проект «Здравоохранение»" sheetId="6" r:id="rId3"/>
    <sheet name="Help" sheetId="4" state="veryHidden" r:id="rId4"/>
  </sheets>
  <definedNames>
    <definedName name="Месяцы">Help!$H$1:$H$12</definedName>
    <definedName name="Названия_организаций">Help!$A$1:$A$46</definedName>
    <definedName name="Числа">Help!$G$1:$G$31</definedName>
  </definedNames>
  <calcPr calcId="145621"/>
</workbook>
</file>

<file path=xl/calcChain.xml><?xml version="1.0" encoding="utf-8"?>
<calcChain xmlns="http://schemas.openxmlformats.org/spreadsheetml/2006/main">
  <c r="G3" i="5" l="1"/>
  <c r="D3" i="6" s="1"/>
  <c r="F22" i="5"/>
  <c r="C19" i="6" s="1"/>
  <c r="F21" i="5"/>
  <c r="C18" i="6" s="1"/>
  <c r="F20" i="5"/>
  <c r="C17" i="6" s="1"/>
  <c r="F3" i="5"/>
  <c r="A5" i="5"/>
  <c r="A5" i="6" s="1"/>
  <c r="C1" i="6" l="1"/>
  <c r="F1" i="5"/>
  <c r="A1" i="5" s="1"/>
  <c r="T16" i="6"/>
  <c r="S16" i="6"/>
  <c r="T15" i="6"/>
  <c r="S15" i="6"/>
  <c r="T14" i="6"/>
  <c r="S14" i="6"/>
  <c r="T13" i="6"/>
  <c r="S13" i="6"/>
  <c r="T12" i="6"/>
  <c r="S12" i="6"/>
  <c r="T11" i="6"/>
  <c r="S11" i="6"/>
  <c r="A4" i="5"/>
  <c r="A4" i="6"/>
  <c r="C1" i="5"/>
  <c r="R16" i="6" l="1"/>
  <c r="Q16" i="6" s="1"/>
  <c r="O16" i="6" s="1"/>
  <c r="R15" i="6"/>
  <c r="Q15" i="6" s="1"/>
  <c r="O15" i="6" s="1"/>
  <c r="R14" i="6"/>
  <c r="Q14" i="6" s="1"/>
  <c r="R13" i="6"/>
  <c r="R12" i="6"/>
  <c r="R11" i="6"/>
  <c r="A1" i="6"/>
  <c r="B1" i="6"/>
  <c r="O14" i="6" l="1"/>
  <c r="Q13" i="6"/>
  <c r="O13" i="6" s="1"/>
  <c r="Q12" i="6"/>
  <c r="O12" i="6" s="1"/>
  <c r="Q11" i="6"/>
  <c r="O11" i="6" s="1"/>
  <c r="J11" i="5"/>
  <c r="A4" i="1" l="1"/>
  <c r="B1" i="1"/>
  <c r="C1" i="1"/>
  <c r="A1" i="1" s="1"/>
  <c r="F11" i="1"/>
</calcChain>
</file>

<file path=xl/sharedStrings.xml><?xml version="1.0" encoding="utf-8"?>
<sst xmlns="http://schemas.openxmlformats.org/spreadsheetml/2006/main" count="157" uniqueCount="127">
  <si>
    <t>Сведения  о профилактических  осмотрах  несовершеннолетних</t>
  </si>
  <si>
    <t>по состоянию на</t>
  </si>
  <si>
    <t>Название учреждения</t>
  </si>
  <si>
    <t>Плановые показатели</t>
  </si>
  <si>
    <t>Распределение детей по медицинским группам для занятий физкультурой</t>
  </si>
  <si>
    <t>Число законченных случаев 1 этапа профилактического осмотра</t>
  </si>
  <si>
    <t xml:space="preserve">Прикреплено к учреждению детей до 17 лет включительно </t>
  </si>
  <si>
    <t>в том числе</t>
  </si>
  <si>
    <t>подлежит по плану</t>
  </si>
  <si>
    <t>в т.ч. детей-инвалидов</t>
  </si>
  <si>
    <t>всего</t>
  </si>
  <si>
    <t>В т.ч. 1-года жизни</t>
  </si>
  <si>
    <t>С применением мобильных медицинских комплексов</t>
  </si>
  <si>
    <t>основная</t>
  </si>
  <si>
    <t>подготови- тельная</t>
  </si>
  <si>
    <t>специальная</t>
  </si>
  <si>
    <t>Представ-лено счетов к оплате</t>
  </si>
  <si>
    <t>детей до 1 года</t>
  </si>
  <si>
    <t xml:space="preserve"> детей-инвалидов </t>
  </si>
  <si>
    <t>А</t>
  </si>
  <si>
    <t>Б</t>
  </si>
  <si>
    <t>Ф.И.О. главного врача</t>
  </si>
  <si>
    <t>Ф.И.О. исполнителя</t>
  </si>
  <si>
    <t>телефон исполнителя</t>
  </si>
  <si>
    <t>Из них оплачено</t>
  </si>
  <si>
    <r>
      <t xml:space="preserve">Число </t>
    </r>
    <r>
      <rPr>
        <b/>
        <sz val="12"/>
        <color indexed="8"/>
        <rFont val="Times New Roman"/>
        <family val="1"/>
        <charset val="204"/>
      </rPr>
      <t>детей прошедших 1 этап профилактических осмотров</t>
    </r>
  </si>
  <si>
    <r>
      <t>Распределение</t>
    </r>
    <r>
      <rPr>
        <b/>
        <sz val="12"/>
        <color indexed="8"/>
        <rFont val="Times New Roman"/>
        <family val="1"/>
        <charset val="204"/>
      </rPr>
      <t xml:space="preserve"> детей, прошедших 1 этап профилактических осмотров, по группам здоровья</t>
    </r>
  </si>
  <si>
    <t>Число детей направленных на 2 этап профосмотра</t>
  </si>
  <si>
    <r>
      <t>Из них завершили 2 этап</t>
    </r>
    <r>
      <rPr>
        <b/>
        <sz val="12"/>
        <color indexed="8"/>
        <rFont val="Times New Roman"/>
        <family val="1"/>
        <charset val="204"/>
      </rPr>
      <t xml:space="preserve"> профосмотра</t>
    </r>
  </si>
  <si>
    <t xml:space="preserve">ГУЗ "Клиническая поликлиника №28" </t>
  </si>
  <si>
    <t>ГБУЗ "Камышинская детская городская больница"</t>
  </si>
  <si>
    <t>ГБУЗ "Серафимовичский ЦРБ"</t>
  </si>
  <si>
    <t>ГУЗ «Детская поликлиника  № 6», Волгоград</t>
  </si>
  <si>
    <t>ГУЗ «Поликлиника  № 30», Волгоград</t>
  </si>
  <si>
    <t>ГУЗ «Детская поликлиника  № 5», Волгоград</t>
  </si>
  <si>
    <t>ГУЗ «Детская  поликлиника  № 16», Волгоград</t>
  </si>
  <si>
    <t>ГУЗ «Детская поликлиника  № 1», Волгоград</t>
  </si>
  <si>
    <t>ГУЗ «Детская клиническая поликлиника  № 31», Волгоград</t>
  </si>
  <si>
    <t>ГУЗ «Детская поликлиника  № 3», Волгоград</t>
  </si>
  <si>
    <t>ГУЗ «Детская клиническая поликлиника  № 15», Волгоград</t>
  </si>
  <si>
    <t>ГБУЗ «Городская детская больница», Волжский</t>
  </si>
  <si>
    <t>ГБУЗ «Городская детская поликлиника № 2», г. Волжский</t>
  </si>
  <si>
    <t>ГБУЗ «Алексеевская ЦРБ»</t>
  </si>
  <si>
    <t>ГБУЗ «Быковская ЦРБ»</t>
  </si>
  <si>
    <t>ГУЗ «Городищенская ЦРБ»</t>
  </si>
  <si>
    <t>ГБУЗ «Даниловская ЦРБ»</t>
  </si>
  <si>
    <t>ГБУЗ «ЦРБ Дубовского муниципального района»</t>
  </si>
  <si>
    <t>ГБУЗ «Еланская ЦРБ»</t>
  </si>
  <si>
    <t>ГБУЗ «Жирновская ЦРБ»</t>
  </si>
  <si>
    <t>ГБУЗ «Иловлинская ЦРБ»</t>
  </si>
  <si>
    <t>ГБУЗ «Калачевская ЦРБ»</t>
  </si>
  <si>
    <t>ГБУЗ «Киквидзенская ЦРБ»</t>
  </si>
  <si>
    <t>ГБУЗ «ЦРБ Клетского муниципального района»</t>
  </si>
  <si>
    <t>ГБУЗ «Котельниковская ЦРБ»</t>
  </si>
  <si>
    <t>ГБУЗ «ЦРБ Котовского муниципального района»</t>
  </si>
  <si>
    <t>ГБУЗ «Ленинская ЦРБ»</t>
  </si>
  <si>
    <t>ГБУЗ «Михайловская городская детская больница»</t>
  </si>
  <si>
    <t>ГБУЗ «Нехаевская ЦРБ»</t>
  </si>
  <si>
    <t>ГБУЗ «Николаевская ЦРБ»</t>
  </si>
  <si>
    <t>ГБУЗ «Новоаннинская ЦРБ»</t>
  </si>
  <si>
    <t>ГБУЗ «Новониколаевская ЦРБ»</t>
  </si>
  <si>
    <t>ГБУЗ «Октябрьская ЦРБ»</t>
  </si>
  <si>
    <t>ГБУЗ «ЦРБ Ольховского муниципального района»</t>
  </si>
  <si>
    <t>ГБУЗ «Палласовская ЦРБ»</t>
  </si>
  <si>
    <t>ГБУЗ «Кумылженская ЦРБ»</t>
  </si>
  <si>
    <t>ГБУЗ «ЦРБ Руднянского муниципального района»</t>
  </si>
  <si>
    <t>ГБУЗ «Светлоярская ЦРБ»</t>
  </si>
  <si>
    <t>ГБУЗ «Среднеахтубинская ЦРБ»</t>
  </si>
  <si>
    <t>ГБУЗ «Старополтавская ЦРБ»</t>
  </si>
  <si>
    <t>ГБУЗ «ЦРБ Суровикинского муниципального района»</t>
  </si>
  <si>
    <t>ГБУЗ «Урюпинская ЦРБ им. В.Ф.Жогова»</t>
  </si>
  <si>
    <t>ГБУЗ «Фроловская ЦРБ»</t>
  </si>
  <si>
    <t>ГБУЗ «Чернышковская ЦРБ»</t>
  </si>
  <si>
    <t>ГУЗ  «Детская больница № 1»</t>
  </si>
  <si>
    <t>января</t>
  </si>
  <si>
    <t>февраля</t>
  </si>
  <si>
    <t>апреля</t>
  </si>
  <si>
    <t>июня</t>
  </si>
  <si>
    <t>июля</t>
  </si>
  <si>
    <t>сентября</t>
  </si>
  <si>
    <t>октября</t>
  </si>
  <si>
    <t>ноября</t>
  </si>
  <si>
    <t>декабря</t>
  </si>
  <si>
    <t>марта</t>
  </si>
  <si>
    <t>мая</t>
  </si>
  <si>
    <t>августа</t>
  </si>
  <si>
    <t>в т.ч. врачом акушером- гинекологом</t>
  </si>
  <si>
    <t>Кол- во детей направленных на 2 этап для дообследования (чел.)</t>
  </si>
  <si>
    <t>Кол-во детей с выявленной патологией органов репродуктивной системы (чел.)</t>
  </si>
  <si>
    <t>План                        (чел.)</t>
  </si>
  <si>
    <t>ДЕВУШКИ (15-17 лет)</t>
  </si>
  <si>
    <t>в т.ч. врачом урологом -андрологом</t>
  </si>
  <si>
    <t>ЮНОШИ  (15-17 лет)</t>
  </si>
  <si>
    <t xml:space="preserve">Информация об охваченных  профилактическими осмотрами несовершеннолетних  в возрасте 15- 17 лет </t>
  </si>
  <si>
    <t>название организации</t>
  </si>
  <si>
    <t>ГУЗ «Поликлиника № 18», Волгоград</t>
  </si>
  <si>
    <t>из них сельских жителей</t>
  </si>
  <si>
    <t>из них:</t>
  </si>
  <si>
    <t>Контингенты</t>
  </si>
  <si>
    <t>болезни системы кровообращения</t>
  </si>
  <si>
    <t>злокачественные новообразования</t>
  </si>
  <si>
    <t>в том числе в I и II стадиях (из гр. 9)</t>
  </si>
  <si>
    <t>Дети в возрасте 0 - 14 лет включительно</t>
  </si>
  <si>
    <t>Дети в возрасте 15 - 17 лет включительно</t>
  </si>
  <si>
    <t>Проверка</t>
  </si>
  <si>
    <t>Осмотрено (завершено)</t>
  </si>
  <si>
    <t>в субботу</t>
  </si>
  <si>
    <t>в вечернее время (после 18:00 )</t>
  </si>
  <si>
    <t>Сведения  о профилактических осмотрами несовершеннолетних  в рамках национального  проекта «Здравоохранение»</t>
  </si>
  <si>
    <r>
      <t xml:space="preserve">Число детей, у которых в ходе профилактических осмотров </t>
    </r>
    <r>
      <rPr>
        <b/>
        <u/>
        <sz val="12"/>
        <rFont val="Times New Roman"/>
        <family val="1"/>
        <charset val="204"/>
      </rPr>
      <t>впервые выявлены неинфекционные заболевания</t>
    </r>
  </si>
  <si>
    <r>
      <t xml:space="preserve">Из числа детей, у которых выявлены неинфекц. заболевания        </t>
    </r>
    <r>
      <rPr>
        <b/>
        <sz val="12"/>
        <color rgb="FFFF0000"/>
        <rFont val="Times New Roman"/>
        <family val="1"/>
        <charset val="204"/>
      </rPr>
      <t>(из гр. 7)</t>
    </r>
    <r>
      <rPr>
        <b/>
        <sz val="12"/>
        <rFont val="Times New Roman"/>
        <family val="1"/>
        <charset val="204"/>
      </rPr>
      <t xml:space="preserve">, </t>
    </r>
    <r>
      <rPr>
        <b/>
        <u/>
        <sz val="12"/>
        <rFont val="Times New Roman"/>
        <family val="1"/>
        <charset val="204"/>
      </rPr>
      <t>взяты на диспансерное наблюдение</t>
    </r>
  </si>
  <si>
    <r>
      <t xml:space="preserve">Из числа детей, у которых впервые выявлены неинфекционные заболевания 
</t>
    </r>
    <r>
      <rPr>
        <b/>
        <sz val="12"/>
        <color rgb="FFFF0000"/>
        <rFont val="Times New Roman"/>
        <family val="1"/>
        <charset val="204"/>
      </rPr>
      <t>(из гр. 7)</t>
    </r>
    <r>
      <rPr>
        <b/>
        <sz val="12"/>
        <rFont val="Times New Roman"/>
        <family val="1"/>
        <charset val="204"/>
      </rPr>
      <t>,</t>
    </r>
    <r>
      <rPr>
        <b/>
        <u/>
        <sz val="12"/>
        <rFont val="Times New Roman"/>
        <family val="1"/>
        <charset val="204"/>
      </rPr>
      <t xml:space="preserve"> было начато лечение</t>
    </r>
  </si>
  <si>
    <r>
      <rPr>
        <b/>
        <sz val="12"/>
        <color rgb="FFFF0000"/>
        <rFont val="Times New Roman"/>
        <family val="1"/>
        <charset val="204"/>
      </rPr>
      <t>Ежемесячно</t>
    </r>
    <r>
      <rPr>
        <b/>
        <sz val="12"/>
        <color theme="1"/>
        <rFont val="Times New Roman"/>
        <family val="1"/>
        <charset val="204"/>
      </rPr>
      <t xml:space="preserve"> с гр.7 по гр. 13 по дополнительной информации ГБУЗ "ВОМИАЦ"</t>
    </r>
  </si>
  <si>
    <r>
      <rPr>
        <b/>
        <sz val="12"/>
        <color rgb="FFFF0000"/>
        <rFont val="Times New Roman"/>
        <family val="1"/>
        <charset val="204"/>
      </rPr>
      <t>Еженедельно</t>
    </r>
    <r>
      <rPr>
        <b/>
        <sz val="12"/>
        <rFont val="Times New Roman"/>
        <family val="1"/>
        <charset val="204"/>
      </rPr>
      <t xml:space="preserve"> с гр.1 по гр.6</t>
    </r>
  </si>
  <si>
    <t>из них сельских жителей 
(из гр. 12)</t>
  </si>
  <si>
    <t>гр.1 &gt;= гр.4</t>
  </si>
  <si>
    <t>гр.7 &lt;= гр.1</t>
  </si>
  <si>
    <t>гр.8+9+10 &lt;= гр.7</t>
  </si>
  <si>
    <t>гр.11 &lt;= гр.7</t>
  </si>
  <si>
    <t>гр.12 &lt;= гр.7</t>
  </si>
  <si>
    <t>гр.13 &lt;= гр.12</t>
  </si>
  <si>
    <t>Из них сельских жителей</t>
  </si>
  <si>
    <t>Факт осмотренных (чел.)</t>
  </si>
  <si>
    <t>посещения</t>
  </si>
  <si>
    <t>Тридубова Надежда Александровна</t>
  </si>
  <si>
    <t>Беспалов Владислав Владимирович</t>
  </si>
  <si>
    <t>8-904-754-25-38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</si>
</sst>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;;;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8"/>
      <color theme="0"/>
      <name val="Calibri"/>
      <family val="2"/>
      <charset val="204"/>
      <scheme val="minor"/>
    </font>
    <font>
      <sz val="9"/>
      <color theme="0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5" tint="-0.249977111117893"/>
      <name val="Times New Roman"/>
      <family val="1"/>
      <charset val="204"/>
    </font>
    <font>
      <b/>
      <sz val="14"/>
      <color theme="3" tint="0.39997558519241921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sz val="12"/>
      <name val="Times New Roman"/>
      <family val="1"/>
      <charset val="204"/>
    </font>
    <font>
      <sz val="22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8" fillId="0" borderId="0"/>
  </cellStyleXfs>
  <cellXfs count="220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4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Alignment="1" applyProtection="1">
      <alignment horizontal="center"/>
    </xf>
    <xf numFmtId="0" fontId="14" fillId="0" borderId="1" xfId="0" applyFont="1" applyFill="1" applyBorder="1" applyAlignment="1" applyProtection="1">
      <alignment horizontal="center" vertical="center" wrapText="1"/>
    </xf>
    <xf numFmtId="1" fontId="6" fillId="3" borderId="2" xfId="0" applyNumberFormat="1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  <protection locked="0"/>
    </xf>
    <xf numFmtId="0" fontId="16" fillId="2" borderId="4" xfId="0" applyFont="1" applyFill="1" applyBorder="1" applyAlignment="1" applyProtection="1">
      <alignment horizontal="center" vertical="center"/>
      <protection locked="0"/>
    </xf>
    <xf numFmtId="0" fontId="16" fillId="2" borderId="2" xfId="0" applyFont="1" applyFill="1" applyBorder="1" applyAlignment="1" applyProtection="1">
      <alignment horizontal="center" vertical="center"/>
      <protection locked="0"/>
    </xf>
    <xf numFmtId="0" fontId="7" fillId="2" borderId="1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14" fillId="0" borderId="12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14" fillId="0" borderId="0" xfId="0" applyFont="1"/>
    <xf numFmtId="0" fontId="10" fillId="0" borderId="0" xfId="0" applyFont="1" applyAlignment="1" applyProtection="1">
      <alignment horizontal="center"/>
    </xf>
    <xf numFmtId="164" fontId="13" fillId="0" borderId="0" xfId="0" applyNumberFormat="1" applyFont="1" applyProtection="1">
      <protection hidden="1"/>
    </xf>
    <xf numFmtId="164" fontId="21" fillId="0" borderId="0" xfId="0" applyNumberFormat="1" applyFont="1" applyProtection="1">
      <protection hidden="1"/>
    </xf>
    <xf numFmtId="0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7" xfId="0" applyFont="1" applyBorder="1" applyAlignment="1" applyProtection="1">
      <alignment horizontal="center" vertical="center" wrapText="1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4" xfId="0" applyFont="1" applyBorder="1" applyAlignment="1" applyProtection="1">
      <alignment horizontal="center" vertical="center"/>
    </xf>
    <xf numFmtId="0" fontId="22" fillId="0" borderId="0" xfId="0" applyFont="1"/>
    <xf numFmtId="0" fontId="23" fillId="0" borderId="0" xfId="0" applyFont="1"/>
    <xf numFmtId="0" fontId="23" fillId="0" borderId="21" xfId="0" applyFont="1" applyBorder="1" applyAlignment="1">
      <alignment horizontal="center"/>
    </xf>
    <xf numFmtId="0" fontId="24" fillId="0" borderId="2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9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3" fillId="0" borderId="20" xfId="0" applyFont="1" applyBorder="1" applyAlignment="1">
      <alignment horizontal="center"/>
    </xf>
    <xf numFmtId="0" fontId="22" fillId="2" borderId="25" xfId="0" applyFont="1" applyFill="1" applyBorder="1" applyAlignment="1" applyProtection="1">
      <alignment horizontal="center"/>
      <protection locked="0"/>
    </xf>
    <xf numFmtId="0" fontId="22" fillId="2" borderId="12" xfId="0" applyFont="1" applyFill="1" applyBorder="1" applyAlignment="1" applyProtection="1">
      <alignment horizontal="center"/>
      <protection locked="0"/>
    </xf>
    <xf numFmtId="0" fontId="22" fillId="2" borderId="1" xfId="0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35" fillId="0" borderId="0" xfId="0" applyNumberFormat="1" applyFont="1" applyProtection="1">
      <protection hidden="1"/>
    </xf>
    <xf numFmtId="0" fontId="16" fillId="0" borderId="0" xfId="0" applyFont="1" applyAlignment="1" applyProtection="1">
      <alignment horizontal="center"/>
    </xf>
    <xf numFmtId="0" fontId="16" fillId="0" borderId="0" xfId="0" applyFont="1"/>
    <xf numFmtId="0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/>
    </xf>
    <xf numFmtId="0" fontId="16" fillId="2" borderId="51" xfId="0" applyFont="1" applyFill="1" applyBorder="1" applyAlignment="1" applyProtection="1">
      <alignment horizontal="center" vertical="center"/>
      <protection locked="0"/>
    </xf>
    <xf numFmtId="0" fontId="16" fillId="2" borderId="52" xfId="0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vertical="center"/>
    </xf>
    <xf numFmtId="0" fontId="31" fillId="0" borderId="25" xfId="1" applyFont="1" applyBorder="1" applyAlignment="1">
      <alignment horizontal="center" vertical="center"/>
    </xf>
    <xf numFmtId="0" fontId="31" fillId="0" borderId="12" xfId="1" applyFont="1" applyBorder="1" applyAlignment="1">
      <alignment horizontal="center" vertical="center" wrapText="1"/>
    </xf>
    <xf numFmtId="0" fontId="31" fillId="4" borderId="12" xfId="1" applyFont="1" applyFill="1" applyBorder="1" applyAlignment="1">
      <alignment horizontal="center" vertical="center"/>
    </xf>
    <xf numFmtId="0" fontId="31" fillId="4" borderId="12" xfId="1" applyFont="1" applyFill="1" applyBorder="1" applyAlignment="1">
      <alignment horizontal="center" vertical="center" wrapText="1"/>
    </xf>
    <xf numFmtId="0" fontId="31" fillId="4" borderId="1" xfId="1" applyFont="1" applyFill="1" applyBorder="1" applyAlignment="1">
      <alignment horizontal="center" vertical="center" wrapText="1"/>
    </xf>
    <xf numFmtId="0" fontId="5" fillId="0" borderId="33" xfId="1" applyFont="1" applyBorder="1" applyAlignment="1">
      <alignment horizontal="center" vertical="center"/>
    </xf>
    <xf numFmtId="0" fontId="39" fillId="0" borderId="5" xfId="1" applyFont="1" applyBorder="1" applyAlignment="1">
      <alignment horizontal="center" vertical="center"/>
    </xf>
    <xf numFmtId="0" fontId="39" fillId="0" borderId="6" xfId="1" applyFont="1" applyBorder="1" applyAlignment="1">
      <alignment horizontal="center" vertical="center"/>
    </xf>
    <xf numFmtId="0" fontId="39" fillId="0" borderId="7" xfId="1" applyFont="1" applyBorder="1" applyAlignment="1">
      <alignment horizontal="center" vertical="center"/>
    </xf>
    <xf numFmtId="164" fontId="40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</xf>
    <xf numFmtId="0" fontId="41" fillId="6" borderId="0" xfId="0" applyFont="1" applyFill="1" applyAlignment="1" applyProtection="1">
      <alignment horizontal="center" vertical="center" wrapText="1"/>
      <protection hidden="1"/>
    </xf>
    <xf numFmtId="0" fontId="16" fillId="7" borderId="0" xfId="0" applyFont="1" applyFill="1" applyAlignment="1">
      <alignment horizontal="center" vertical="center" wrapText="1"/>
    </xf>
    <xf numFmtId="0" fontId="42" fillId="0" borderId="0" xfId="0" applyFont="1" applyAlignment="1" applyProtection="1">
      <alignment horizontal="center"/>
    </xf>
    <xf numFmtId="0" fontId="42" fillId="0" borderId="0" xfId="0" applyFont="1" applyProtection="1"/>
    <xf numFmtId="0" fontId="34" fillId="0" borderId="45" xfId="0" applyFont="1" applyBorder="1" applyAlignment="1">
      <alignment vertical="center"/>
    </xf>
    <xf numFmtId="0" fontId="34" fillId="0" borderId="47" xfId="0" applyFont="1" applyBorder="1" applyAlignment="1">
      <alignment vertical="center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 horizontal="right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23" fillId="0" borderId="21" xfId="0" applyFont="1" applyFill="1" applyBorder="1" applyAlignment="1">
      <alignment horizontal="center"/>
    </xf>
    <xf numFmtId="0" fontId="4" fillId="2" borderId="4" xfId="0" applyNumberFormat="1" applyFont="1" applyFill="1" applyBorder="1" applyAlignment="1" applyProtection="1">
      <alignment vertical="center" wrapText="1"/>
      <protection locked="0"/>
    </xf>
    <xf numFmtId="0" fontId="31" fillId="2" borderId="4" xfId="0" applyNumberFormat="1" applyFont="1" applyFill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right" wrapText="1"/>
    </xf>
    <xf numFmtId="0" fontId="6" fillId="0" borderId="24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17" fillId="0" borderId="34" xfId="0" applyFont="1" applyFill="1" applyBorder="1" applyAlignment="1" applyProtection="1">
      <alignment horizontal="center" vertical="center" wrapText="1"/>
    </xf>
    <xf numFmtId="0" fontId="17" fillId="0" borderId="35" xfId="0" applyFont="1" applyFill="1" applyBorder="1" applyAlignment="1" applyProtection="1">
      <alignment horizontal="center" vertical="center" wrapText="1"/>
    </xf>
    <xf numFmtId="0" fontId="17" fillId="0" borderId="36" xfId="0" applyFont="1" applyFill="1" applyBorder="1" applyAlignment="1" applyProtection="1">
      <alignment horizontal="center" vertical="center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17" fillId="0" borderId="11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center" vertical="center" wrapText="1"/>
    </xf>
    <xf numFmtId="0" fontId="9" fillId="4" borderId="16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7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0" fontId="17" fillId="0" borderId="45" xfId="0" applyFont="1" applyFill="1" applyBorder="1" applyAlignment="1" applyProtection="1">
      <alignment horizontal="center" vertical="center" wrapText="1"/>
    </xf>
    <xf numFmtId="0" fontId="17" fillId="0" borderId="46" xfId="0" applyFont="1" applyFill="1" applyBorder="1" applyAlignment="1" applyProtection="1">
      <alignment horizontal="center" vertical="center" wrapText="1"/>
    </xf>
    <xf numFmtId="0" fontId="17" fillId="0" borderId="47" xfId="0" applyFont="1" applyFill="1" applyBorder="1" applyAlignment="1" applyProtection="1">
      <alignment horizontal="center" vertical="center" wrapText="1"/>
    </xf>
    <xf numFmtId="0" fontId="14" fillId="0" borderId="15" xfId="0" applyFont="1" applyFill="1" applyBorder="1" applyAlignment="1" applyProtection="1">
      <alignment horizontal="center" vertical="center" wrapText="1"/>
    </xf>
    <xf numFmtId="0" fontId="14" fillId="0" borderId="25" xfId="0" applyFont="1" applyFill="1" applyBorder="1" applyProtection="1"/>
    <xf numFmtId="0" fontId="14" fillId="0" borderId="16" xfId="0" applyFont="1" applyFill="1" applyBorder="1" applyAlignment="1" applyProtection="1">
      <alignment horizontal="center" vertical="center" wrapText="1"/>
    </xf>
    <xf numFmtId="0" fontId="14" fillId="0" borderId="12" xfId="0" applyFont="1" applyFill="1" applyBorder="1" applyAlignment="1" applyProtection="1">
      <alignment horizontal="center" vertical="center" wrapText="1"/>
    </xf>
    <xf numFmtId="0" fontId="19" fillId="0" borderId="30" xfId="0" applyFont="1" applyFill="1" applyBorder="1" applyAlignment="1" applyProtection="1">
      <alignment horizontal="center" vertical="center" wrapText="1"/>
    </xf>
    <xf numFmtId="0" fontId="19" fillId="0" borderId="31" xfId="0" applyFont="1" applyFill="1" applyBorder="1" applyAlignment="1" applyProtection="1">
      <alignment horizontal="center" vertical="center" wrapText="1"/>
    </xf>
    <xf numFmtId="0" fontId="14" fillId="0" borderId="32" xfId="0" applyFont="1" applyFill="1" applyBorder="1" applyAlignment="1" applyProtection="1">
      <alignment horizontal="center" vertical="center" wrapText="1"/>
    </xf>
    <xf numFmtId="0" fontId="14" fillId="0" borderId="33" xfId="0" applyFont="1" applyFill="1" applyBorder="1" applyAlignment="1" applyProtection="1">
      <alignment horizontal="center" vertical="center" wrapText="1"/>
    </xf>
    <xf numFmtId="0" fontId="17" fillId="0" borderId="3" xfId="0" applyFont="1" applyFill="1" applyBorder="1" applyAlignment="1" applyProtection="1">
      <alignment horizontal="center" vertical="center" wrapText="1"/>
    </xf>
    <xf numFmtId="0" fontId="17" fillId="0" borderId="4" xfId="0" applyFont="1" applyFill="1" applyBorder="1" applyAlignment="1" applyProtection="1">
      <alignment horizontal="center" vertical="center" wrapText="1"/>
    </xf>
    <xf numFmtId="0" fontId="14" fillId="0" borderId="17" xfId="0" applyFont="1" applyFill="1" applyBorder="1" applyAlignment="1" applyProtection="1">
      <alignment horizontal="center" vertical="center" wrapText="1"/>
    </xf>
    <xf numFmtId="0" fontId="14" fillId="0" borderId="43" xfId="0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 applyProtection="1">
      <alignment horizontal="center" vertical="center" wrapText="1"/>
    </xf>
    <xf numFmtId="0" fontId="14" fillId="0" borderId="44" xfId="0" applyFont="1" applyFill="1" applyBorder="1" applyAlignment="1" applyProtection="1">
      <alignment horizontal="center" vertical="center" wrapText="1"/>
    </xf>
    <xf numFmtId="0" fontId="14" fillId="0" borderId="7" xfId="0" applyFont="1" applyFill="1" applyBorder="1" applyAlignment="1" applyProtection="1">
      <alignment horizontal="center" vertical="center" wrapText="1"/>
    </xf>
    <xf numFmtId="0" fontId="18" fillId="0" borderId="15" xfId="0" applyFont="1" applyFill="1" applyBorder="1" applyAlignment="1" applyProtection="1">
      <alignment horizontal="center" vertical="center" wrapText="1"/>
    </xf>
    <xf numFmtId="0" fontId="18" fillId="0" borderId="25" xfId="0" applyFont="1" applyFill="1" applyBorder="1" applyAlignment="1" applyProtection="1">
      <alignment horizontal="center" vertical="center" wrapText="1"/>
    </xf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4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8" fillId="4" borderId="38" xfId="0" applyFont="1" applyFill="1" applyBorder="1" applyAlignment="1" applyProtection="1">
      <alignment horizontal="center" vertical="center" wrapText="1"/>
    </xf>
    <xf numFmtId="0" fontId="8" fillId="4" borderId="39" xfId="0" applyFont="1" applyFill="1" applyBorder="1" applyAlignment="1" applyProtection="1">
      <alignment horizontal="center" vertical="center" wrapText="1"/>
    </xf>
    <xf numFmtId="0" fontId="8" fillId="4" borderId="40" xfId="0" applyFont="1" applyFill="1" applyBorder="1" applyAlignment="1" applyProtection="1">
      <alignment horizontal="center" vertical="center" wrapText="1"/>
    </xf>
    <xf numFmtId="0" fontId="8" fillId="4" borderId="12" xfId="0" applyFont="1" applyFill="1" applyBorder="1" applyAlignment="1" applyProtection="1">
      <alignment horizontal="center" vertical="center" wrapText="1"/>
    </xf>
    <xf numFmtId="0" fontId="8" fillId="4" borderId="4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8" fillId="0" borderId="42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1" fillId="2" borderId="26" xfId="0" applyFont="1" applyFill="1" applyBorder="1" applyAlignment="1" applyProtection="1">
      <alignment horizontal="center" vertical="center" wrapText="1"/>
      <protection locked="0"/>
    </xf>
    <xf numFmtId="0" fontId="11" fillId="2" borderId="27" xfId="0" applyFont="1" applyFill="1" applyBorder="1" applyAlignment="1" applyProtection="1">
      <alignment horizontal="center" vertical="center" wrapText="1"/>
      <protection locked="0"/>
    </xf>
    <xf numFmtId="0" fontId="11" fillId="2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/>
    </xf>
    <xf numFmtId="0" fontId="10" fillId="0" borderId="0" xfId="0" applyFont="1" applyBorder="1" applyAlignment="1" applyProtection="1">
      <alignment horizontal="center"/>
    </xf>
    <xf numFmtId="0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8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left" vertical="center"/>
    </xf>
    <xf numFmtId="0" fontId="6" fillId="0" borderId="14" xfId="0" applyFont="1" applyBorder="1" applyAlignment="1" applyProtection="1">
      <alignment horizontal="left" vertical="center"/>
    </xf>
    <xf numFmtId="0" fontId="14" fillId="2" borderId="15" xfId="0" applyFont="1" applyFill="1" applyBorder="1" applyAlignment="1" applyProtection="1">
      <alignment horizontal="center" vertical="center"/>
      <protection locked="0"/>
    </xf>
    <xf numFmtId="0" fontId="14" fillId="2" borderId="16" xfId="0" applyFont="1" applyFill="1" applyBorder="1" applyAlignment="1" applyProtection="1">
      <alignment horizontal="center" vertical="center"/>
      <protection locked="0"/>
    </xf>
    <xf numFmtId="0" fontId="14" fillId="2" borderId="17" xfId="0" applyFont="1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left" vertical="center"/>
    </xf>
    <xf numFmtId="0" fontId="6" fillId="0" borderId="19" xfId="0" applyFont="1" applyBorder="1" applyAlignment="1" applyProtection="1">
      <alignment horizontal="left" vertical="center"/>
    </xf>
    <xf numFmtId="0" fontId="14" fillId="2" borderId="20" xfId="0" applyFont="1" applyFill="1" applyBorder="1" applyAlignment="1" applyProtection="1">
      <alignment horizontal="center" vertical="center"/>
      <protection locked="0"/>
    </xf>
    <xf numFmtId="0" fontId="14" fillId="2" borderId="21" xfId="0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horizontal="left" vertical="center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14" fillId="2" borderId="12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49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33" fillId="6" borderId="0" xfId="0" applyFont="1" applyFill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5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24" fillId="0" borderId="21" xfId="0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8" fillId="0" borderId="0" xfId="0" applyFont="1" applyAlignment="1" applyProtection="1">
      <alignment horizontal="right" wrapText="1"/>
    </xf>
    <xf numFmtId="0" fontId="28" fillId="0" borderId="0" xfId="0" applyFont="1" applyBorder="1" applyAlignment="1" applyProtection="1">
      <alignment horizontal="right" wrapText="1"/>
    </xf>
    <xf numFmtId="0" fontId="30" fillId="0" borderId="29" xfId="0" applyFont="1" applyBorder="1" applyAlignment="1" applyProtection="1">
      <alignment horizontal="center" vertical="top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22" xfId="0" applyFont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6" fillId="0" borderId="0" xfId="0" applyFont="1" applyAlignment="1" applyProtection="1">
      <alignment horizontal="right" wrapText="1"/>
    </xf>
    <xf numFmtId="0" fontId="6" fillId="0" borderId="0" xfId="0" applyFont="1" applyBorder="1" applyAlignment="1" applyProtection="1">
      <alignment horizontal="right" wrapText="1"/>
    </xf>
    <xf numFmtId="0" fontId="16" fillId="2" borderId="15" xfId="0" applyFont="1" applyFill="1" applyBorder="1" applyAlignment="1" applyProtection="1">
      <alignment horizontal="center" vertical="center"/>
      <protection locked="0"/>
    </xf>
    <xf numFmtId="0" fontId="16" fillId="2" borderId="16" xfId="0" applyFont="1" applyFill="1" applyBorder="1" applyAlignment="1" applyProtection="1">
      <alignment horizontal="center" vertical="center"/>
      <protection locked="0"/>
    </xf>
    <xf numFmtId="0" fontId="16" fillId="2" borderId="17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 wrapText="1"/>
      <protection locked="0"/>
    </xf>
    <xf numFmtId="0" fontId="5" fillId="2" borderId="27" xfId="0" applyFont="1" applyFill="1" applyBorder="1" applyAlignment="1" applyProtection="1">
      <alignment horizontal="center" vertical="center" wrapText="1"/>
      <protection locked="0"/>
    </xf>
    <xf numFmtId="0" fontId="5" fillId="2" borderId="28" xfId="0" applyFont="1" applyFill="1" applyBorder="1" applyAlignment="1" applyProtection="1">
      <alignment horizontal="center" vertical="center" wrapText="1"/>
      <protection locked="0"/>
    </xf>
    <xf numFmtId="0" fontId="5" fillId="0" borderId="29" xfId="0" applyFont="1" applyBorder="1" applyAlignment="1" applyProtection="1">
      <alignment horizontal="center" vertical="top"/>
    </xf>
    <xf numFmtId="0" fontId="5" fillId="0" borderId="20" xfId="1" applyFont="1" applyBorder="1" applyAlignment="1">
      <alignment horizontal="center" vertical="center" wrapText="1"/>
    </xf>
    <xf numFmtId="0" fontId="5" fillId="0" borderId="21" xfId="1" applyFont="1" applyBorder="1" applyAlignment="1">
      <alignment horizontal="center" vertical="center" wrapText="1"/>
    </xf>
    <xf numFmtId="0" fontId="31" fillId="0" borderId="45" xfId="1" applyFont="1" applyBorder="1" applyAlignment="1">
      <alignment horizontal="center" vertical="center"/>
    </xf>
    <xf numFmtId="0" fontId="31" fillId="0" borderId="46" xfId="1" applyFont="1" applyBorder="1" applyAlignment="1">
      <alignment horizontal="center" vertical="center"/>
    </xf>
    <xf numFmtId="0" fontId="31" fillId="0" borderId="47" xfId="1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top"/>
    </xf>
    <xf numFmtId="0" fontId="5" fillId="0" borderId="16" xfId="0" applyFont="1" applyBorder="1" applyAlignment="1" applyProtection="1">
      <alignment horizontal="center" vertical="top"/>
    </xf>
    <xf numFmtId="0" fontId="5" fillId="0" borderId="17" xfId="0" applyFont="1" applyBorder="1" applyAlignment="1" applyProtection="1">
      <alignment horizontal="center" vertical="top"/>
    </xf>
    <xf numFmtId="0" fontId="34" fillId="0" borderId="15" xfId="0" applyFont="1" applyBorder="1" applyAlignment="1" applyProtection="1">
      <alignment horizontal="center" vertical="center"/>
    </xf>
    <xf numFmtId="0" fontId="34" fillId="0" borderId="16" xfId="0" applyFont="1" applyBorder="1" applyAlignment="1" applyProtection="1">
      <alignment horizontal="center" vertical="center"/>
    </xf>
    <xf numFmtId="0" fontId="34" fillId="0" borderId="17" xfId="0" applyFont="1" applyBorder="1" applyAlignment="1" applyProtection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16" fillId="2" borderId="20" xfId="0" applyFont="1" applyFill="1" applyBorder="1" applyAlignment="1" applyProtection="1">
      <alignment horizontal="center" vertical="center"/>
      <protection locked="0"/>
    </xf>
    <xf numFmtId="0" fontId="16" fillId="2" borderId="21" xfId="0" applyFont="1" applyFill="1" applyBorder="1" applyAlignment="1" applyProtection="1">
      <alignment horizontal="center" vertical="center"/>
      <protection locked="0"/>
    </xf>
    <xf numFmtId="0" fontId="16" fillId="2" borderId="22" xfId="0" applyFont="1" applyFill="1" applyBorder="1" applyAlignment="1" applyProtection="1">
      <alignment horizontal="center" vertical="center"/>
      <protection locked="0"/>
    </xf>
    <xf numFmtId="0" fontId="16" fillId="2" borderId="25" xfId="0" applyFont="1" applyFill="1" applyBorder="1" applyAlignment="1" applyProtection="1">
      <alignment horizontal="center" vertical="center"/>
      <protection locked="0"/>
    </xf>
    <xf numFmtId="0" fontId="16" fillId="2" borderId="12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center" vertical="center"/>
      <protection locked="0"/>
    </xf>
    <xf numFmtId="0" fontId="5" fillId="0" borderId="22" xfId="1" applyFont="1" applyFill="1" applyBorder="1" applyAlignment="1">
      <alignment horizontal="center" vertical="center"/>
    </xf>
  </cellXfs>
  <cellStyles count="2">
    <cellStyle name="Обычный" xfId="0" builtinId="0"/>
    <cellStyle name="Обычный 4" xfId="1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00FF"/>
  </sheetPr>
  <dimension ref="A1:X17"/>
  <sheetViews>
    <sheetView tabSelected="1" zoomScale="90" zoomScaleNormal="90" workbookViewId="0">
      <selection activeCell="E11" sqref="E11"/>
    </sheetView>
  </sheetViews>
  <sheetFormatPr defaultColWidth="9.140625" defaultRowHeight="15" x14ac:dyDescent="0.25"/>
  <cols>
    <col min="1" max="1" width="16.28515625" style="16" customWidth="1"/>
    <col min="2" max="2" width="9.140625" style="16"/>
    <col min="3" max="3" width="11.85546875" style="16" customWidth="1"/>
    <col min="4" max="4" width="10" style="16" customWidth="1"/>
    <col min="5" max="5" width="11.42578125" style="16" customWidth="1"/>
    <col min="6" max="6" width="10" style="16" bestFit="1" customWidth="1"/>
    <col min="7" max="7" width="9.140625" style="16"/>
    <col min="8" max="8" width="13.140625" style="16" customWidth="1"/>
    <col min="9" max="9" width="10.42578125" style="16" customWidth="1"/>
    <col min="10" max="10" width="10.28515625" style="16" customWidth="1"/>
    <col min="11" max="11" width="10.5703125" style="16" customWidth="1"/>
    <col min="12" max="12" width="11" style="16" customWidth="1"/>
    <col min="13" max="13" width="10.85546875" style="16" customWidth="1"/>
    <col min="14" max="14" width="10.5703125" style="16" customWidth="1"/>
    <col min="15" max="15" width="10.42578125" style="16" customWidth="1"/>
    <col min="16" max="16" width="9.140625" style="16"/>
    <col min="17" max="17" width="10.5703125" style="16" customWidth="1"/>
    <col min="18" max="19" width="9.140625" style="16"/>
    <col min="20" max="20" width="10.85546875" style="16" customWidth="1"/>
    <col min="21" max="21" width="11.5703125" style="16" customWidth="1"/>
    <col min="22" max="22" width="17" style="16" customWidth="1"/>
    <col min="23" max="23" width="15.140625" style="16" customWidth="1"/>
    <col min="24" max="16384" width="9.140625" style="16"/>
  </cols>
  <sheetData>
    <row r="1" spans="1:24" x14ac:dyDescent="0.25">
      <c r="A1" s="18">
        <f>IF(C1=TRUE,DATEVALUE(F3&amp;"."&amp;VLOOKUP(G3,Help!$H$1:$I$12,2,0)&amp;"."&amp;I3),"22.07.1966")</f>
        <v>43851</v>
      </c>
      <c r="B1" s="19" t="str">
        <f>F3&amp;"."&amp;VLOOKUP(G3,Help!$H$1:$I$12,2,0)&amp;"."&amp;I3</f>
        <v>21.1.2020</v>
      </c>
      <c r="C1" s="18" t="b">
        <f>AND(F3&lt;&gt;0,G3&lt;&gt;0,I3&lt;&gt;0)</f>
        <v>1</v>
      </c>
    </row>
    <row r="2" spans="1:24" ht="45" customHeight="1" x14ac:dyDescent="0.3">
      <c r="B2" s="1"/>
      <c r="C2" s="128" t="s">
        <v>0</v>
      </c>
      <c r="D2" s="128"/>
      <c r="E2" s="128"/>
      <c r="F2" s="128"/>
      <c r="G2" s="128"/>
      <c r="H2" s="128"/>
      <c r="I2" s="128"/>
      <c r="J2" s="128"/>
      <c r="K2" s="2"/>
      <c r="L2" s="1"/>
      <c r="M2" s="3"/>
      <c r="N2" s="3"/>
      <c r="O2" s="3"/>
      <c r="P2" s="3"/>
      <c r="Q2" s="4"/>
      <c r="R2" s="4"/>
      <c r="S2" s="4"/>
      <c r="T2" s="4"/>
      <c r="U2" s="4"/>
      <c r="V2" s="4"/>
      <c r="W2" s="4"/>
    </row>
    <row r="3" spans="1:24" ht="18.75" x14ac:dyDescent="0.3">
      <c r="A3" s="1"/>
      <c r="B3" s="1"/>
      <c r="C3" s="5"/>
      <c r="D3" s="133" t="s">
        <v>1</v>
      </c>
      <c r="E3" s="134"/>
      <c r="F3" s="20">
        <v>21</v>
      </c>
      <c r="G3" s="135" t="s">
        <v>74</v>
      </c>
      <c r="H3" s="135"/>
      <c r="I3" s="17">
        <v>2020</v>
      </c>
      <c r="J3" s="5"/>
      <c r="K3" s="2"/>
      <c r="L3" s="1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4" ht="24" thickBot="1" x14ac:dyDescent="0.4">
      <c r="A4" s="136" t="str">
        <f>"Введена некорректная дата «"&amp;F3&amp;" "&amp;G3&amp;" "&amp;I3&amp;"»"</f>
        <v>Введена некорректная дата «21 января 2020»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/>
      <c r="N4"/>
      <c r="O4"/>
      <c r="P4"/>
      <c r="Q4"/>
      <c r="R4"/>
      <c r="S4"/>
      <c r="T4"/>
      <c r="U4"/>
      <c r="V4"/>
      <c r="W4"/>
      <c r="X4"/>
    </row>
    <row r="5" spans="1:24" ht="21" thickBot="1" x14ac:dyDescent="0.3">
      <c r="A5" s="129" t="s">
        <v>57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1"/>
      <c r="M5" s="4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4" ht="16.5" thickBot="1" x14ac:dyDescent="0.3">
      <c r="A6" s="4"/>
      <c r="B6" s="4"/>
      <c r="C6" s="4"/>
      <c r="D6" s="4"/>
      <c r="E6" s="4"/>
      <c r="F6" s="132" t="s">
        <v>2</v>
      </c>
      <c r="G6" s="132"/>
      <c r="H6" s="132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4" ht="72.75" customHeight="1" thickBot="1" x14ac:dyDescent="0.3">
      <c r="A7" s="115" t="s">
        <v>3</v>
      </c>
      <c r="B7" s="116"/>
      <c r="C7" s="116"/>
      <c r="D7" s="116"/>
      <c r="E7" s="117"/>
      <c r="F7" s="87" t="s">
        <v>25</v>
      </c>
      <c r="G7" s="106"/>
      <c r="H7" s="107"/>
      <c r="I7" s="87" t="s">
        <v>26</v>
      </c>
      <c r="J7" s="106"/>
      <c r="K7" s="106"/>
      <c r="L7" s="106"/>
      <c r="M7" s="106"/>
      <c r="N7" s="106"/>
      <c r="O7" s="107"/>
      <c r="P7" s="87" t="s">
        <v>4</v>
      </c>
      <c r="Q7" s="106"/>
      <c r="R7" s="106"/>
      <c r="S7" s="107"/>
      <c r="T7" s="87" t="s">
        <v>5</v>
      </c>
      <c r="U7" s="88"/>
      <c r="V7" s="95" t="s">
        <v>27</v>
      </c>
      <c r="W7" s="84" t="s">
        <v>28</v>
      </c>
    </row>
    <row r="8" spans="1:24" ht="24" customHeight="1" x14ac:dyDescent="0.25">
      <c r="A8" s="118" t="s">
        <v>6</v>
      </c>
      <c r="B8" s="120" t="s">
        <v>7</v>
      </c>
      <c r="C8" s="121"/>
      <c r="D8" s="122" t="s">
        <v>8</v>
      </c>
      <c r="E8" s="124" t="s">
        <v>9</v>
      </c>
      <c r="F8" s="126" t="s">
        <v>10</v>
      </c>
      <c r="G8" s="109" t="s">
        <v>11</v>
      </c>
      <c r="H8" s="111" t="s">
        <v>12</v>
      </c>
      <c r="I8" s="113">
        <v>1</v>
      </c>
      <c r="J8" s="89">
        <v>2</v>
      </c>
      <c r="K8" s="89">
        <v>3</v>
      </c>
      <c r="L8" s="89">
        <v>4</v>
      </c>
      <c r="M8" s="91" t="s">
        <v>9</v>
      </c>
      <c r="N8" s="89">
        <v>5</v>
      </c>
      <c r="O8" s="93" t="s">
        <v>9</v>
      </c>
      <c r="P8" s="98" t="s">
        <v>13</v>
      </c>
      <c r="Q8" s="100" t="s">
        <v>14</v>
      </c>
      <c r="R8" s="100" t="s">
        <v>15</v>
      </c>
      <c r="S8" s="108"/>
      <c r="T8" s="102" t="s">
        <v>16</v>
      </c>
      <c r="U8" s="104" t="s">
        <v>24</v>
      </c>
      <c r="V8" s="96"/>
      <c r="W8" s="85"/>
    </row>
    <row r="9" spans="1:24" ht="92.25" customHeight="1" thickBot="1" x14ac:dyDescent="0.3">
      <c r="A9" s="119"/>
      <c r="B9" s="15" t="s">
        <v>17</v>
      </c>
      <c r="C9" s="15" t="s">
        <v>18</v>
      </c>
      <c r="D9" s="123"/>
      <c r="E9" s="125"/>
      <c r="F9" s="127"/>
      <c r="G9" s="110"/>
      <c r="H9" s="112"/>
      <c r="I9" s="114"/>
      <c r="J9" s="90"/>
      <c r="K9" s="90"/>
      <c r="L9" s="90"/>
      <c r="M9" s="92"/>
      <c r="N9" s="90"/>
      <c r="O9" s="94"/>
      <c r="P9" s="99"/>
      <c r="Q9" s="101"/>
      <c r="R9" s="14" t="s">
        <v>19</v>
      </c>
      <c r="S9" s="6" t="s">
        <v>20</v>
      </c>
      <c r="T9" s="103"/>
      <c r="U9" s="105"/>
      <c r="V9" s="97"/>
      <c r="W9" s="86"/>
    </row>
    <row r="10" spans="1:24" ht="15.75" thickBot="1" x14ac:dyDescent="0.3">
      <c r="A10" s="27">
        <v>1</v>
      </c>
      <c r="B10" s="28">
        <v>2</v>
      </c>
      <c r="C10" s="28">
        <v>3</v>
      </c>
      <c r="D10" s="28">
        <v>4</v>
      </c>
      <c r="E10" s="29">
        <v>5</v>
      </c>
      <c r="F10" s="21">
        <v>6</v>
      </c>
      <c r="G10" s="22">
        <v>7</v>
      </c>
      <c r="H10" s="23">
        <v>8</v>
      </c>
      <c r="I10" s="21">
        <v>9</v>
      </c>
      <c r="J10" s="22">
        <v>10</v>
      </c>
      <c r="K10" s="22">
        <v>11</v>
      </c>
      <c r="L10" s="22">
        <v>12</v>
      </c>
      <c r="M10" s="22">
        <v>13</v>
      </c>
      <c r="N10" s="22">
        <v>14</v>
      </c>
      <c r="O10" s="23">
        <v>15</v>
      </c>
      <c r="P10" s="21">
        <v>16</v>
      </c>
      <c r="Q10" s="22">
        <v>17</v>
      </c>
      <c r="R10" s="22">
        <v>18</v>
      </c>
      <c r="S10" s="23">
        <v>19</v>
      </c>
      <c r="T10" s="21">
        <v>20</v>
      </c>
      <c r="U10" s="24">
        <v>21</v>
      </c>
      <c r="V10" s="25">
        <v>22</v>
      </c>
      <c r="W10" s="26">
        <v>23</v>
      </c>
    </row>
    <row r="11" spans="1:24" ht="34.5" customHeight="1" thickBot="1" x14ac:dyDescent="0.3">
      <c r="A11" s="10">
        <v>2235</v>
      </c>
      <c r="B11" s="8">
        <v>64</v>
      </c>
      <c r="C11" s="8">
        <v>20</v>
      </c>
      <c r="D11" s="8">
        <v>1884</v>
      </c>
      <c r="E11" s="9">
        <v>20</v>
      </c>
      <c r="F11" s="7">
        <f>I11+J11+K11+L11+N11</f>
        <v>15</v>
      </c>
      <c r="G11" s="8">
        <v>6</v>
      </c>
      <c r="H11" s="9">
        <v>0</v>
      </c>
      <c r="I11" s="10">
        <v>0</v>
      </c>
      <c r="J11" s="8">
        <v>15</v>
      </c>
      <c r="K11" s="8">
        <v>0</v>
      </c>
      <c r="L11" s="8">
        <v>0</v>
      </c>
      <c r="M11" s="8">
        <v>0</v>
      </c>
      <c r="N11" s="8">
        <v>0</v>
      </c>
      <c r="O11" s="9">
        <v>0</v>
      </c>
      <c r="P11" s="10">
        <v>0</v>
      </c>
      <c r="Q11" s="8">
        <v>15</v>
      </c>
      <c r="R11" s="8">
        <v>0</v>
      </c>
      <c r="S11" s="9">
        <v>0</v>
      </c>
      <c r="T11" s="10">
        <v>0</v>
      </c>
      <c r="U11" s="11">
        <v>0</v>
      </c>
      <c r="V11" s="12">
        <v>1</v>
      </c>
      <c r="W11" s="13">
        <v>0</v>
      </c>
    </row>
    <row r="14" spans="1:24" ht="15.75" thickBot="1" x14ac:dyDescent="0.3"/>
    <row r="15" spans="1:24" ht="15.75" x14ac:dyDescent="0.25">
      <c r="A15" s="137" t="s">
        <v>21</v>
      </c>
      <c r="B15" s="138"/>
      <c r="C15" s="139" t="s">
        <v>124</v>
      </c>
      <c r="D15" s="140"/>
      <c r="E15" s="141"/>
    </row>
    <row r="16" spans="1:24" ht="15.75" x14ac:dyDescent="0.25">
      <c r="A16" s="142" t="s">
        <v>22</v>
      </c>
      <c r="B16" s="143"/>
      <c r="C16" s="144" t="s">
        <v>125</v>
      </c>
      <c r="D16" s="145"/>
      <c r="E16" s="146"/>
    </row>
    <row r="17" spans="1:5" ht="16.5" thickBot="1" x14ac:dyDescent="0.3">
      <c r="A17" s="147" t="s">
        <v>23</v>
      </c>
      <c r="B17" s="148"/>
      <c r="C17" s="149" t="s">
        <v>126</v>
      </c>
      <c r="D17" s="150"/>
      <c r="E17" s="151"/>
    </row>
  </sheetData>
  <sheetProtection password="DB70" sheet="1" objects="1" scenarios="1" sort="0" autoFilter="0"/>
  <mergeCells count="38">
    <mergeCell ref="A15:B15"/>
    <mergeCell ref="C15:E15"/>
    <mergeCell ref="A16:B16"/>
    <mergeCell ref="C16:E16"/>
    <mergeCell ref="A17:B17"/>
    <mergeCell ref="C17:E17"/>
    <mergeCell ref="C2:J2"/>
    <mergeCell ref="A5:L5"/>
    <mergeCell ref="F6:H6"/>
    <mergeCell ref="D3:E3"/>
    <mergeCell ref="G3:H3"/>
    <mergeCell ref="A4:L4"/>
    <mergeCell ref="G8:G9"/>
    <mergeCell ref="H8:H9"/>
    <mergeCell ref="I8:I9"/>
    <mergeCell ref="A7:E7"/>
    <mergeCell ref="F7:H7"/>
    <mergeCell ref="I7:O7"/>
    <mergeCell ref="A8:A9"/>
    <mergeCell ref="B8:C8"/>
    <mergeCell ref="D8:D9"/>
    <mergeCell ref="E8:E9"/>
    <mergeCell ref="F8:F9"/>
    <mergeCell ref="W7:W9"/>
    <mergeCell ref="T7:U7"/>
    <mergeCell ref="J8:J9"/>
    <mergeCell ref="K8:K9"/>
    <mergeCell ref="L8:L9"/>
    <mergeCell ref="M8:M9"/>
    <mergeCell ref="N8:N9"/>
    <mergeCell ref="O8:O9"/>
    <mergeCell ref="V7:V9"/>
    <mergeCell ref="P8:P9"/>
    <mergeCell ref="Q8:Q9"/>
    <mergeCell ref="T8:T9"/>
    <mergeCell ref="U8:U9"/>
    <mergeCell ref="P7:S7"/>
    <mergeCell ref="R8:S8"/>
  </mergeCells>
  <conditionalFormatting sqref="A4">
    <cfRule type="expression" dxfId="11" priority="2">
      <formula>ISERROR($A$1)</formula>
    </cfRule>
  </conditionalFormatting>
  <dataValidations count="4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A5:L5">
      <formula1>Названия_организаций</formula1>
    </dataValidation>
    <dataValidation type="custom" showInputMessage="1" showErrorMessage="1" errorTitle="В Н И М А Н И Е !" error="Перед заполнением таблицы НУЖНО ВНАЧАЛЕ ввести:_x000a_1) дату и название организации;_x000a_2) сведения о гл.враче, исполнителе и ТЕЛЕФОНЕ ИСПОЛНИТЕЛЯ._x000a__x000a_В эту ячейку можно ввести ТОЛЬКО ЦЕЛОЕ ЧИСЛО._x000a_" sqref="A11:E11 G11:W11">
      <formula1>AND($F$3&lt;&gt;0,$G$3&lt;&gt;0,$A$5&lt;&gt;0,$C$15&lt;&gt;0,$C$16&lt;&gt;0,$C$17&lt;&gt;0,ISNUMBER(A11),IF(ISERROR(SEARCH(",?",A11)),0,1)=0)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3:H3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F3">
      <formula1>Числа</formula1>
    </dataValidation>
  </dataValidations>
  <pageMargins left="0.7" right="0.7" top="0.75" bottom="0.75" header="0.3" footer="0.3"/>
  <pageSetup paperSize="9" scale="50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5BA6A5E-B07A-4F05-B2C6-DE621452BC4F}">
            <xm:f>F11&lt;&gt;SUM('Нац.проект «Здравоохранение»'!B11:B12)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  <border>
                <left style="thin">
                  <color auto="1"/>
                </left>
                <right style="thin">
                  <color auto="1"/>
                </right>
                <top style="thin">
                  <color auto="1"/>
                </top>
                <bottom style="thin">
                  <color auto="1"/>
                </bottom>
                <vertical/>
                <horizontal/>
              </border>
            </x14:dxf>
          </x14:cfRule>
          <xm:sqref>F11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00FF"/>
    <pageSetUpPr fitToPage="1"/>
  </sheetPr>
  <dimension ref="A1:P22"/>
  <sheetViews>
    <sheetView zoomScale="90" zoomScaleNormal="90" workbookViewId="0">
      <selection activeCell="B18" sqref="B18"/>
    </sheetView>
  </sheetViews>
  <sheetFormatPr defaultColWidth="9.140625" defaultRowHeight="18.75" x14ac:dyDescent="0.3"/>
  <cols>
    <col min="1" max="2" width="17.140625" style="30" customWidth="1"/>
    <col min="3" max="5" width="16.42578125" style="30" customWidth="1"/>
    <col min="6" max="6" width="19.7109375" style="30" customWidth="1"/>
    <col min="7" max="8" width="26.85546875" style="30" customWidth="1"/>
    <col min="9" max="9" width="22" style="30" customWidth="1"/>
    <col min="10" max="10" width="41.140625" style="30" customWidth="1"/>
    <col min="11" max="16384" width="9.140625" style="30"/>
  </cols>
  <sheetData>
    <row r="1" spans="1:16" s="16" customFormat="1" ht="15" x14ac:dyDescent="0.25">
      <c r="A1" s="18">
        <f>IF(F1=TRUE,DATEVALUE(F3&amp;"."&amp;VLOOKUP(G3,Help!$H$1:$I$12,2,0)&amp;"."&amp;H3),"22.07.1966")</f>
        <v>43851</v>
      </c>
      <c r="B1" s="18"/>
      <c r="C1" s="19" t="str">
        <f>F3&amp;"."&amp;VLOOKUP(G3,Help!$H$1:$I$12,2,0)&amp;"."&amp;H3</f>
        <v>21.1.2020</v>
      </c>
      <c r="D1" s="19"/>
      <c r="E1" s="19"/>
      <c r="F1" s="61" t="b">
        <f>AND(F3&lt;&gt;"",G3&lt;&gt;"",H3&lt;&gt;"")</f>
        <v>1</v>
      </c>
    </row>
    <row r="2" spans="1:16" ht="36.75" customHeight="1" thickBot="1" x14ac:dyDescent="0.35">
      <c r="A2" s="173" t="s">
        <v>93</v>
      </c>
      <c r="B2" s="174"/>
      <c r="C2" s="174"/>
      <c r="D2" s="174"/>
      <c r="E2" s="174"/>
      <c r="F2" s="174"/>
      <c r="G2" s="174"/>
      <c r="H2" s="174"/>
      <c r="I2" s="174"/>
      <c r="J2" s="35"/>
    </row>
    <row r="3" spans="1:16" s="37" customFormat="1" ht="18.75" customHeight="1" thickBot="1" x14ac:dyDescent="0.3">
      <c r="A3" s="176" t="s">
        <v>1</v>
      </c>
      <c r="B3" s="176"/>
      <c r="C3" s="177"/>
      <c r="D3" s="80"/>
      <c r="E3" s="73"/>
      <c r="F3" s="43">
        <f>IF(профосмотры!F3&lt;&gt;"",профосмотры!F3,"")</f>
        <v>21</v>
      </c>
      <c r="G3" s="78" t="str">
        <f>IF(профосмотры!G3&lt;&gt;"",профосмотры!G3,"")</f>
        <v>января</v>
      </c>
      <c r="H3" s="36">
        <v>2020</v>
      </c>
    </row>
    <row r="4" spans="1:16" s="37" customFormat="1" ht="24" thickBot="1" x14ac:dyDescent="0.4">
      <c r="A4" s="136" t="str">
        <f>"Введена некорректная дата «"&amp;F3&amp;" "&amp;G3&amp;" "&amp;H3&amp;"»"</f>
        <v>Введена некорректная дата «21 января 2020»</v>
      </c>
      <c r="B4" s="136"/>
      <c r="C4" s="136"/>
      <c r="D4" s="136"/>
      <c r="E4" s="136"/>
      <c r="F4" s="136"/>
      <c r="G4" s="136"/>
      <c r="H4" s="136"/>
      <c r="I4" s="136"/>
      <c r="J4" s="16"/>
      <c r="K4" s="16"/>
      <c r="L4" s="16"/>
      <c r="M4" s="16"/>
      <c r="N4" s="16"/>
      <c r="O4" s="16"/>
      <c r="P4" s="16"/>
    </row>
    <row r="5" spans="1:16" s="37" customFormat="1" ht="24" customHeight="1" thickBot="1" x14ac:dyDescent="0.35">
      <c r="A5" s="129" t="str">
        <f>IF(профосмотры!A5&lt;&gt;"",профосмотры!A5,"")</f>
        <v>ГБУЗ «Нехаевская ЦРБ»</v>
      </c>
      <c r="B5" s="130"/>
      <c r="C5" s="130"/>
      <c r="D5" s="130"/>
      <c r="E5" s="130"/>
      <c r="F5" s="130"/>
      <c r="G5" s="130"/>
      <c r="H5" s="130"/>
      <c r="I5" s="131"/>
      <c r="J5" s="35"/>
      <c r="K5" s="30"/>
      <c r="L5" s="30"/>
      <c r="M5" s="30"/>
      <c r="N5" s="30"/>
      <c r="O5" s="30"/>
      <c r="P5" s="30"/>
    </row>
    <row r="6" spans="1:16" s="37" customFormat="1" ht="27" customHeight="1" thickBot="1" x14ac:dyDescent="0.3">
      <c r="A6" s="178" t="s">
        <v>94</v>
      </c>
      <c r="B6" s="178"/>
      <c r="C6" s="178"/>
      <c r="D6" s="178"/>
      <c r="E6" s="178"/>
      <c r="F6" s="178"/>
      <c r="G6" s="178"/>
      <c r="H6" s="178"/>
      <c r="I6" s="178"/>
    </row>
    <row r="7" spans="1:16" ht="18.75" customHeight="1" x14ac:dyDescent="0.3">
      <c r="A7" s="183" t="s">
        <v>92</v>
      </c>
      <c r="B7" s="184"/>
      <c r="C7" s="184"/>
      <c r="D7" s="184"/>
      <c r="E7" s="184"/>
      <c r="F7" s="184"/>
      <c r="G7" s="184"/>
      <c r="H7" s="184"/>
      <c r="I7" s="185"/>
      <c r="J7" s="152" t="s">
        <v>104</v>
      </c>
    </row>
    <row r="8" spans="1:16" ht="35.25" customHeight="1" x14ac:dyDescent="0.3">
      <c r="A8" s="175" t="s">
        <v>89</v>
      </c>
      <c r="B8" s="172" t="s">
        <v>121</v>
      </c>
      <c r="C8" s="172" t="s">
        <v>122</v>
      </c>
      <c r="D8" s="172"/>
      <c r="E8" s="172"/>
      <c r="F8" s="172"/>
      <c r="G8" s="172" t="s">
        <v>88</v>
      </c>
      <c r="H8" s="172" t="s">
        <v>121</v>
      </c>
      <c r="I8" s="182" t="s">
        <v>87</v>
      </c>
      <c r="J8" s="152"/>
    </row>
    <row r="9" spans="1:16" ht="62.25" customHeight="1" x14ac:dyDescent="0.3">
      <c r="A9" s="175"/>
      <c r="B9" s="172"/>
      <c r="C9" s="34" t="s">
        <v>10</v>
      </c>
      <c r="D9" s="34" t="s">
        <v>123</v>
      </c>
      <c r="E9" s="33" t="s">
        <v>121</v>
      </c>
      <c r="F9" s="33" t="s">
        <v>91</v>
      </c>
      <c r="G9" s="172"/>
      <c r="H9" s="172"/>
      <c r="I9" s="182"/>
      <c r="J9" s="152"/>
    </row>
    <row r="10" spans="1:16" s="31" customFormat="1" ht="12.75" customHeight="1" x14ac:dyDescent="0.2">
      <c r="A10" s="39">
        <v>1</v>
      </c>
      <c r="B10" s="77">
        <v>2</v>
      </c>
      <c r="C10" s="77">
        <v>3</v>
      </c>
      <c r="D10" s="77">
        <v>4</v>
      </c>
      <c r="E10" s="77">
        <v>5</v>
      </c>
      <c r="F10" s="77">
        <v>6</v>
      </c>
      <c r="G10" s="77">
        <v>7</v>
      </c>
      <c r="H10" s="77">
        <v>8</v>
      </c>
      <c r="I10" s="77">
        <v>9</v>
      </c>
      <c r="J10" s="152"/>
    </row>
    <row r="11" spans="1:16" ht="24.75" customHeight="1" thickBot="1" x14ac:dyDescent="0.35">
      <c r="A11" s="40">
        <v>207</v>
      </c>
      <c r="B11" s="41">
        <v>0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42">
        <v>0</v>
      </c>
      <c r="J11" s="165" t="str">
        <f>IF(SUM(C11,C17)&lt;&gt;'Нац.проект «Здравоохранение»'!B12,"сумма «всего юноши + девушки» на листе «15-17 лет» ≠ всего «Дети в возрасте 15 - 17 лет включительно» на листе «Нац.проект «Здравоохранение»","ОК")</f>
        <v>ОК</v>
      </c>
    </row>
    <row r="12" spans="1:16" ht="18.75" customHeight="1" thickBot="1" x14ac:dyDescent="0.35">
      <c r="J12" s="165"/>
    </row>
    <row r="13" spans="1:16" ht="18.75" customHeight="1" x14ac:dyDescent="0.3">
      <c r="A13" s="179" t="s">
        <v>90</v>
      </c>
      <c r="B13" s="180"/>
      <c r="C13" s="180"/>
      <c r="D13" s="180"/>
      <c r="E13" s="180"/>
      <c r="F13" s="180"/>
      <c r="G13" s="180"/>
      <c r="H13" s="180"/>
      <c r="I13" s="181"/>
      <c r="J13" s="165"/>
    </row>
    <row r="14" spans="1:16" ht="39" customHeight="1" x14ac:dyDescent="0.3">
      <c r="A14" s="175" t="s">
        <v>89</v>
      </c>
      <c r="B14" s="172" t="s">
        <v>121</v>
      </c>
      <c r="C14" s="172" t="s">
        <v>122</v>
      </c>
      <c r="D14" s="172"/>
      <c r="E14" s="172"/>
      <c r="F14" s="172"/>
      <c r="G14" s="172" t="s">
        <v>88</v>
      </c>
      <c r="H14" s="172" t="s">
        <v>121</v>
      </c>
      <c r="I14" s="182" t="s">
        <v>87</v>
      </c>
      <c r="J14" s="165"/>
    </row>
    <row r="15" spans="1:16" ht="49.5" x14ac:dyDescent="0.3">
      <c r="A15" s="175"/>
      <c r="B15" s="172"/>
      <c r="C15" s="34" t="s">
        <v>10</v>
      </c>
      <c r="D15" s="34" t="s">
        <v>123</v>
      </c>
      <c r="E15" s="33" t="s">
        <v>121</v>
      </c>
      <c r="F15" s="33" t="s">
        <v>86</v>
      </c>
      <c r="G15" s="172"/>
      <c r="H15" s="172"/>
      <c r="I15" s="182"/>
      <c r="J15" s="165"/>
    </row>
    <row r="16" spans="1:16" s="31" customFormat="1" ht="12.75" x14ac:dyDescent="0.2">
      <c r="A16" s="39">
        <v>1</v>
      </c>
      <c r="B16" s="32">
        <v>2</v>
      </c>
      <c r="C16" s="32">
        <v>3</v>
      </c>
      <c r="D16" s="32">
        <v>4</v>
      </c>
      <c r="E16" s="32">
        <v>5</v>
      </c>
      <c r="F16" s="32">
        <v>6</v>
      </c>
      <c r="G16" s="32">
        <v>7</v>
      </c>
      <c r="H16" s="32">
        <v>8</v>
      </c>
      <c r="I16" s="32">
        <v>9</v>
      </c>
      <c r="J16" s="165"/>
    </row>
    <row r="17" spans="1:10" ht="25.5" customHeight="1" thickBot="1" x14ac:dyDescent="0.35">
      <c r="A17" s="40">
        <v>180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2">
        <v>0</v>
      </c>
      <c r="J17" s="165"/>
    </row>
    <row r="18" spans="1:10" s="37" customFormat="1" ht="15" x14ac:dyDescent="0.25">
      <c r="A18" s="38"/>
      <c r="B18" s="38"/>
      <c r="C18" s="38"/>
      <c r="D18" s="38"/>
      <c r="E18" s="38"/>
      <c r="F18" s="38"/>
      <c r="G18" s="38"/>
      <c r="H18" s="38"/>
      <c r="I18" s="38"/>
      <c r="J18" s="38"/>
    </row>
    <row r="19" spans="1:10" s="37" customFormat="1" ht="15.75" thickBot="1" x14ac:dyDescent="0.3">
      <c r="A19" s="38"/>
      <c r="B19" s="38"/>
      <c r="C19" s="38"/>
      <c r="D19" s="38"/>
      <c r="E19" s="38"/>
      <c r="F19" s="38"/>
      <c r="G19" s="38"/>
      <c r="H19" s="38"/>
      <c r="I19" s="38"/>
      <c r="J19" s="38"/>
    </row>
    <row r="20" spans="1:10" s="37" customFormat="1" ht="15.75" x14ac:dyDescent="0.25">
      <c r="A20" s="153" t="s">
        <v>21</v>
      </c>
      <c r="B20" s="154"/>
      <c r="C20" s="154"/>
      <c r="D20" s="82"/>
      <c r="E20" s="75"/>
      <c r="F20" s="155" t="str">
        <f>IF(профосмотры!C15&lt;&gt;"",профосмотры!C15,"")</f>
        <v>Тридубова Надежда Александровна</v>
      </c>
      <c r="G20" s="156"/>
      <c r="H20" s="157"/>
      <c r="I20" s="158"/>
      <c r="J20" s="38"/>
    </row>
    <row r="21" spans="1:10" s="37" customFormat="1" ht="15.75" x14ac:dyDescent="0.25">
      <c r="A21" s="159" t="s">
        <v>22</v>
      </c>
      <c r="B21" s="160"/>
      <c r="C21" s="160"/>
      <c r="D21" s="83"/>
      <c r="E21" s="76"/>
      <c r="F21" s="161" t="str">
        <f>IF(профосмотры!C16&lt;&gt;"",профосмотры!C16,"")</f>
        <v>Беспалов Владислав Владимирович</v>
      </c>
      <c r="G21" s="162"/>
      <c r="H21" s="163"/>
      <c r="I21" s="164"/>
      <c r="J21" s="38"/>
    </row>
    <row r="22" spans="1:10" s="37" customFormat="1" ht="16.5" thickBot="1" x14ac:dyDescent="0.3">
      <c r="A22" s="166" t="s">
        <v>23</v>
      </c>
      <c r="B22" s="167"/>
      <c r="C22" s="167"/>
      <c r="D22" s="81"/>
      <c r="E22" s="74"/>
      <c r="F22" s="168" t="str">
        <f>IF(профосмотры!C17&lt;&gt;"",профосмотры!C17,"")</f>
        <v>8-904-754-25-38</v>
      </c>
      <c r="G22" s="169"/>
      <c r="H22" s="170"/>
      <c r="I22" s="171"/>
      <c r="J22" s="38"/>
    </row>
  </sheetData>
  <sheetProtection password="DB70" sheet="1" objects="1" scenarios="1" sort="0" autoFilter="0"/>
  <mergeCells count="27">
    <mergeCell ref="A2:I2"/>
    <mergeCell ref="A8:A9"/>
    <mergeCell ref="A14:A15"/>
    <mergeCell ref="A3:C3"/>
    <mergeCell ref="A4:I4"/>
    <mergeCell ref="A6:I6"/>
    <mergeCell ref="A5:I5"/>
    <mergeCell ref="C14:F14"/>
    <mergeCell ref="A13:I13"/>
    <mergeCell ref="I8:I9"/>
    <mergeCell ref="I14:I15"/>
    <mergeCell ref="A7:I7"/>
    <mergeCell ref="B8:B9"/>
    <mergeCell ref="B14:B15"/>
    <mergeCell ref="H8:H9"/>
    <mergeCell ref="H14:H15"/>
    <mergeCell ref="A22:C22"/>
    <mergeCell ref="F22:I22"/>
    <mergeCell ref="C8:F8"/>
    <mergeCell ref="G8:G9"/>
    <mergeCell ref="G14:G15"/>
    <mergeCell ref="J7:J10"/>
    <mergeCell ref="A20:C20"/>
    <mergeCell ref="F20:I20"/>
    <mergeCell ref="A21:C21"/>
    <mergeCell ref="F21:I21"/>
    <mergeCell ref="J11:J17"/>
  </mergeCells>
  <conditionalFormatting sqref="J11">
    <cfRule type="expression" dxfId="9" priority="3" stopIfTrue="1">
      <formula>J11&lt;&gt;"ОК"</formula>
    </cfRule>
  </conditionalFormatting>
  <conditionalFormatting sqref="A4">
    <cfRule type="expression" dxfId="8" priority="2">
      <formula>ISERROR($A$1)</formula>
    </cfRule>
  </conditionalFormatting>
  <conditionalFormatting sqref="B4">
    <cfRule type="expression" dxfId="7" priority="1">
      <formula>ISERROR($A$1)</formula>
    </cfRule>
  </conditionalFormatting>
  <dataValidations count="4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G3">
      <formula1>Месяцы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F3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A5:B5">
      <formula1>Названия_организаций</formula1>
    </dataValidation>
    <dataValidation type="custom" showInputMessage="1" showErrorMessage="1" errorTitle="В Н И М А Н И Е !" error="Перед заполнением таблицы НУЖНО ВНАЧАЛЕ ввести:_x000a_1) дату и название организации;_x000a_2) сведения о гл.враче, исполнителе и ТЕЛЕФОНЕ ИСПОЛНИТЕЛЯ._x000a__x000a_В эту ячейку можно ввести ТОЛЬКО ЦЕЛОЕ ЧИСЛО._x000a_" sqref="A17:I17 A11:I11">
      <formula1>AND($F$3&lt;&gt;0,$G$3&lt;&gt;0,$A$5&lt;&gt;0,$F$20&lt;&gt;0,$F$21&lt;&gt;0,$F$22&lt;&gt;0,ISNUMBER(A11),IF(ISERROR(SEARCH(",?",A11)),0,1)=0)</formula1>
    </dataValidation>
  </dataValidation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00FF"/>
    <pageSetUpPr fitToPage="1"/>
  </sheetPr>
  <dimension ref="A1:T19"/>
  <sheetViews>
    <sheetView zoomScale="90" zoomScaleNormal="90" workbookViewId="0">
      <selection activeCell="N12" sqref="N12"/>
    </sheetView>
  </sheetViews>
  <sheetFormatPr defaultColWidth="9.140625" defaultRowHeight="15.75" x14ac:dyDescent="0.25"/>
  <cols>
    <col min="1" max="1" width="46.42578125" style="46" customWidth="1"/>
    <col min="2" max="2" width="12.140625" style="46" customWidth="1"/>
    <col min="3" max="3" width="13.42578125" style="46" customWidth="1"/>
    <col min="4" max="4" width="14.28515625" style="46" customWidth="1"/>
    <col min="5" max="5" width="12.28515625" style="46" customWidth="1"/>
    <col min="6" max="6" width="14.5703125" style="46" customWidth="1"/>
    <col min="7" max="7" width="12.42578125" style="46" customWidth="1"/>
    <col min="8" max="8" width="21.7109375" style="46" customWidth="1"/>
    <col min="9" max="9" width="17.7109375" style="46" customWidth="1"/>
    <col min="10" max="10" width="18.7109375" style="46" customWidth="1"/>
    <col min="11" max="11" width="10.5703125" style="46" customWidth="1"/>
    <col min="12" max="12" width="18.42578125" style="46" customWidth="1"/>
    <col min="13" max="13" width="19.42578125" style="46" customWidth="1"/>
    <col min="14" max="14" width="11.140625" style="46" customWidth="1"/>
    <col min="15" max="15" width="41.140625" style="46" customWidth="1"/>
    <col min="16" max="16" width="15.5703125" style="46" hidden="1" customWidth="1"/>
    <col min="17" max="20" width="0" style="46" hidden="1" customWidth="1"/>
    <col min="21" max="16384" width="9.140625" style="46"/>
  </cols>
  <sheetData>
    <row r="1" spans="1:20" x14ac:dyDescent="0.25">
      <c r="A1" s="44">
        <f>IF(C1=TRUE,DATEVALUE(C3&amp;"."&amp;VLOOKUP(D3,Help!$H$1:$I$12,2,0)&amp;"."&amp;E3),"22.07.1966")</f>
        <v>43851</v>
      </c>
      <c r="B1" s="44" t="str">
        <f>C3&amp;"."&amp;VLOOKUP(D3,Help!$H$1:$I$12,2,0)&amp;"."&amp;E3</f>
        <v>21.1.2020</v>
      </c>
      <c r="C1" s="44" t="b">
        <f>AND(C3&lt;&gt;"",D3&lt;&gt;"",E3&lt;&gt;"")</f>
        <v>1</v>
      </c>
      <c r="D1" s="45"/>
      <c r="E1" s="45"/>
    </row>
    <row r="2" spans="1:20" ht="36.75" customHeight="1" thickBot="1" x14ac:dyDescent="0.3">
      <c r="A2" s="173" t="s">
        <v>108</v>
      </c>
      <c r="B2" s="174"/>
      <c r="C2" s="174"/>
      <c r="D2" s="174"/>
      <c r="E2" s="174"/>
      <c r="F2" s="174"/>
      <c r="G2" s="174"/>
    </row>
    <row r="3" spans="1:20" s="45" customFormat="1" ht="26.25" customHeight="1" thickBot="1" x14ac:dyDescent="0.3">
      <c r="A3" s="186" t="s">
        <v>1</v>
      </c>
      <c r="B3" s="187"/>
      <c r="C3" s="47">
        <v>21</v>
      </c>
      <c r="D3" s="79" t="str">
        <f>IF('15-17 лет'!G3&lt;&gt;"",'15-17 лет'!G3,"")</f>
        <v>января</v>
      </c>
      <c r="E3" s="62">
        <v>2020</v>
      </c>
    </row>
    <row r="4" spans="1:20" s="45" customFormat="1" ht="26.25" customHeight="1" thickBot="1" x14ac:dyDescent="0.4">
      <c r="A4" s="136" t="str">
        <f>"Введена некорректная дата «"&amp;C3&amp;" "&amp;D3&amp;" "&amp;E3&amp;"»"</f>
        <v>Введена некорректная дата «21 января 2020»</v>
      </c>
      <c r="B4" s="136"/>
      <c r="C4" s="136"/>
      <c r="D4" s="136"/>
      <c r="E4" s="136"/>
    </row>
    <row r="5" spans="1:20" s="45" customFormat="1" ht="24" customHeight="1" thickBot="1" x14ac:dyDescent="0.3">
      <c r="A5" s="191" t="str">
        <f>IF('15-17 лет'!A5&lt;&gt;"",'15-17 лет'!A5,"")</f>
        <v>ГБУЗ «Нехаевская ЦРБ»</v>
      </c>
      <c r="B5" s="192"/>
      <c r="C5" s="192"/>
      <c r="D5" s="192"/>
      <c r="E5" s="193"/>
    </row>
    <row r="6" spans="1:20" s="45" customFormat="1" ht="27" customHeight="1" thickBot="1" x14ac:dyDescent="0.3">
      <c r="A6" s="194" t="s">
        <v>94</v>
      </c>
      <c r="B6" s="194"/>
      <c r="C6" s="194"/>
      <c r="D6" s="194"/>
      <c r="E6" s="194"/>
      <c r="N6" s="51"/>
    </row>
    <row r="7" spans="1:20" s="45" customFormat="1" ht="27" customHeight="1" x14ac:dyDescent="0.25">
      <c r="A7" s="197" t="s">
        <v>98</v>
      </c>
      <c r="B7" s="200" t="s">
        <v>113</v>
      </c>
      <c r="C7" s="201"/>
      <c r="D7" s="201"/>
      <c r="E7" s="201"/>
      <c r="F7" s="201"/>
      <c r="G7" s="202"/>
      <c r="H7" s="203" t="s">
        <v>112</v>
      </c>
      <c r="I7" s="204"/>
      <c r="J7" s="204"/>
      <c r="K7" s="204"/>
      <c r="L7" s="204"/>
      <c r="M7" s="204"/>
      <c r="N7" s="205"/>
      <c r="O7" s="152" t="s">
        <v>104</v>
      </c>
    </row>
    <row r="8" spans="1:20" ht="26.25" customHeight="1" x14ac:dyDescent="0.25">
      <c r="A8" s="198"/>
      <c r="B8" s="195" t="s">
        <v>105</v>
      </c>
      <c r="C8" s="196"/>
      <c r="D8" s="196"/>
      <c r="E8" s="206" t="s">
        <v>96</v>
      </c>
      <c r="F8" s="206"/>
      <c r="G8" s="219"/>
      <c r="H8" s="211" t="s">
        <v>109</v>
      </c>
      <c r="I8" s="206" t="s">
        <v>97</v>
      </c>
      <c r="J8" s="206"/>
      <c r="K8" s="206"/>
      <c r="L8" s="207" t="s">
        <v>110</v>
      </c>
      <c r="M8" s="207" t="s">
        <v>111</v>
      </c>
      <c r="N8" s="209" t="s">
        <v>114</v>
      </c>
      <c r="O8" s="152"/>
    </row>
    <row r="9" spans="1:20" ht="112.5" customHeight="1" thickBot="1" x14ac:dyDescent="0.3">
      <c r="A9" s="199"/>
      <c r="B9" s="52" t="s">
        <v>10</v>
      </c>
      <c r="C9" s="53" t="s">
        <v>107</v>
      </c>
      <c r="D9" s="53" t="s">
        <v>106</v>
      </c>
      <c r="E9" s="54" t="s">
        <v>10</v>
      </c>
      <c r="F9" s="55" t="s">
        <v>107</v>
      </c>
      <c r="G9" s="56" t="s">
        <v>106</v>
      </c>
      <c r="H9" s="212"/>
      <c r="I9" s="55" t="s">
        <v>99</v>
      </c>
      <c r="J9" s="55" t="s">
        <v>100</v>
      </c>
      <c r="K9" s="55" t="s">
        <v>101</v>
      </c>
      <c r="L9" s="208"/>
      <c r="M9" s="208"/>
      <c r="N9" s="210"/>
      <c r="O9" s="152"/>
    </row>
    <row r="10" spans="1:20" ht="15.75" customHeight="1" thickBot="1" x14ac:dyDescent="0.3">
      <c r="A10" s="57"/>
      <c r="B10" s="58">
        <v>1</v>
      </c>
      <c r="C10" s="59">
        <v>2</v>
      </c>
      <c r="D10" s="59">
        <v>3</v>
      </c>
      <c r="E10" s="59">
        <v>4</v>
      </c>
      <c r="F10" s="59">
        <v>5</v>
      </c>
      <c r="G10" s="60">
        <v>6</v>
      </c>
      <c r="H10" s="58">
        <v>7</v>
      </c>
      <c r="I10" s="59">
        <v>8</v>
      </c>
      <c r="J10" s="59">
        <v>9</v>
      </c>
      <c r="K10" s="59">
        <v>10</v>
      </c>
      <c r="L10" s="59">
        <v>11</v>
      </c>
      <c r="M10" s="59">
        <v>12</v>
      </c>
      <c r="N10" s="60">
        <v>13</v>
      </c>
      <c r="O10" s="152"/>
    </row>
    <row r="11" spans="1:20" ht="59.25" customHeight="1" x14ac:dyDescent="0.25">
      <c r="A11" s="67" t="s">
        <v>102</v>
      </c>
      <c r="B11" s="49">
        <v>15</v>
      </c>
      <c r="C11" s="71">
        <v>2</v>
      </c>
      <c r="D11" s="71">
        <v>11</v>
      </c>
      <c r="E11" s="71">
        <v>15</v>
      </c>
      <c r="F11" s="71">
        <v>2</v>
      </c>
      <c r="G11" s="71">
        <v>11</v>
      </c>
      <c r="H11" s="71">
        <v>0</v>
      </c>
      <c r="I11" s="71">
        <v>0</v>
      </c>
      <c r="J11" s="71">
        <v>0</v>
      </c>
      <c r="K11" s="71">
        <v>0</v>
      </c>
      <c r="L11" s="71">
        <v>0</v>
      </c>
      <c r="M11" s="71">
        <v>0</v>
      </c>
      <c r="N11" s="72">
        <v>0</v>
      </c>
      <c r="O11" s="63" t="str">
        <f>IF(R11&gt;0,"гр.1 &lt; гр.4 по строке «"&amp;Q11&amp;"»","ОК")</f>
        <v>ОК</v>
      </c>
      <c r="P11" s="64" t="s">
        <v>115</v>
      </c>
      <c r="Q11" s="65" t="str">
        <f t="shared" ref="Q11:Q16" si="0">IF(R11&gt;0,INDEX($A$11:$A$12,R11,1),CHAR(151))</f>
        <v>—</v>
      </c>
      <c r="R11" s="66">
        <f t="shared" ref="R11:R16" si="1">IF(ISERROR(MATCH(FALSE,S11:DJ11,0)),0,MATCH(FALSE,S11:DJ11,0))</f>
        <v>0</v>
      </c>
      <c r="S11" s="66" t="b">
        <f>$B11&gt;=$E11</f>
        <v>1</v>
      </c>
      <c r="T11" s="66" t="b">
        <f>$B12&gt;=$E12</f>
        <v>1</v>
      </c>
    </row>
    <row r="12" spans="1:20" ht="59.25" customHeight="1" thickBot="1" x14ac:dyDescent="0.3">
      <c r="A12" s="68" t="s">
        <v>103</v>
      </c>
      <c r="B12" s="50">
        <v>0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70">
        <v>0</v>
      </c>
      <c r="O12" s="63" t="str">
        <f>IF(R12&gt;0,"гр.7 &gt; гр.1 по строке «"&amp;Q12&amp;"»","ОК")</f>
        <v>ОК</v>
      </c>
      <c r="P12" s="64" t="s">
        <v>116</v>
      </c>
      <c r="Q12" s="65" t="str">
        <f t="shared" si="0"/>
        <v>—</v>
      </c>
      <c r="R12" s="66">
        <f t="shared" si="1"/>
        <v>0</v>
      </c>
      <c r="S12" s="66" t="b">
        <f>$H11&lt;=$B11</f>
        <v>1</v>
      </c>
      <c r="T12" s="66" t="b">
        <f>$H12&lt;=$B12</f>
        <v>1</v>
      </c>
    </row>
    <row r="13" spans="1:20" ht="59.25" customHeight="1" x14ac:dyDescent="0.25">
      <c r="O13" s="63" t="str">
        <f>IF(R13&gt;0,"гр.8+9+10 &gt; гр.7 по строке «"&amp;Q13&amp;"»","ОК")</f>
        <v>ОК</v>
      </c>
      <c r="P13" s="64" t="s">
        <v>117</v>
      </c>
      <c r="Q13" s="65" t="str">
        <f t="shared" si="0"/>
        <v>—</v>
      </c>
      <c r="R13" s="66">
        <f t="shared" si="1"/>
        <v>0</v>
      </c>
      <c r="S13" s="66" t="b">
        <f>SUM($I11:$K11)&lt;=$H11</f>
        <v>1</v>
      </c>
      <c r="T13" s="66" t="b">
        <f>SUM($I12:$K12)&lt;=$H12</f>
        <v>1</v>
      </c>
    </row>
    <row r="14" spans="1:20" s="45" customFormat="1" ht="59.25" customHeight="1" x14ac:dyDescent="0.25">
      <c r="F14" s="48"/>
      <c r="O14" s="63" t="str">
        <f>IF(R14&gt;0,"гр.11 &gt; гр.7 по строке «"&amp;Q14&amp;"»","ОК")</f>
        <v>ОК</v>
      </c>
      <c r="P14" s="64" t="s">
        <v>118</v>
      </c>
      <c r="Q14" s="65" t="str">
        <f t="shared" si="0"/>
        <v>—</v>
      </c>
      <c r="R14" s="66">
        <f t="shared" si="1"/>
        <v>0</v>
      </c>
      <c r="S14" s="66" t="b">
        <f>$L11&lt;=$H11</f>
        <v>1</v>
      </c>
      <c r="T14" s="66" t="b">
        <f>$L12&lt;=$H12</f>
        <v>1</v>
      </c>
    </row>
    <row r="15" spans="1:20" s="45" customFormat="1" ht="59.25" customHeight="1" x14ac:dyDescent="0.25">
      <c r="F15" s="48"/>
      <c r="O15" s="63" t="str">
        <f>IF(R15&gt;0,"гр.12 &gt; гр.7 по строке «"&amp;Q15&amp;"»","ОК")</f>
        <v>ОК</v>
      </c>
      <c r="P15" s="64" t="s">
        <v>119</v>
      </c>
      <c r="Q15" s="65" t="str">
        <f t="shared" si="0"/>
        <v>—</v>
      </c>
      <c r="R15" s="66">
        <f t="shared" si="1"/>
        <v>0</v>
      </c>
      <c r="S15" s="66" t="b">
        <f>$M11&lt;=$H11</f>
        <v>1</v>
      </c>
      <c r="T15" s="66" t="b">
        <f>$M12&lt;=$H12</f>
        <v>1</v>
      </c>
    </row>
    <row r="16" spans="1:20" s="45" customFormat="1" ht="59.25" customHeight="1" thickBot="1" x14ac:dyDescent="0.3">
      <c r="F16" s="48"/>
      <c r="O16" s="63" t="str">
        <f>IF(R16&gt;0,"гр.13 &gt; гр.12 по строке «"&amp;Q16&amp;"»","ОК")</f>
        <v>ОК</v>
      </c>
      <c r="P16" s="64" t="s">
        <v>120</v>
      </c>
      <c r="Q16" s="65" t="str">
        <f t="shared" si="0"/>
        <v>—</v>
      </c>
      <c r="R16" s="66">
        <f t="shared" si="1"/>
        <v>0</v>
      </c>
      <c r="S16" s="66" t="b">
        <f>$N11&lt;=$M11</f>
        <v>1</v>
      </c>
      <c r="T16" s="66" t="b">
        <f>$N12&lt;=$M12</f>
        <v>1</v>
      </c>
    </row>
    <row r="17" spans="1:19" x14ac:dyDescent="0.25">
      <c r="A17" s="153" t="s">
        <v>21</v>
      </c>
      <c r="B17" s="154"/>
      <c r="C17" s="188" t="str">
        <f>IF('15-17 лет'!F20&lt;&gt;"",'15-17 лет'!F20,"")</f>
        <v>Тридубова Надежда Александровна</v>
      </c>
      <c r="D17" s="189"/>
      <c r="E17" s="190"/>
      <c r="S17" s="66"/>
    </row>
    <row r="18" spans="1:19" x14ac:dyDescent="0.25">
      <c r="A18" s="159" t="s">
        <v>22</v>
      </c>
      <c r="B18" s="160"/>
      <c r="C18" s="213" t="str">
        <f>IF('15-17 лет'!F21&lt;&gt;"",'15-17 лет'!F21,"")</f>
        <v>Беспалов Владислав Владимирович</v>
      </c>
      <c r="D18" s="214"/>
      <c r="E18" s="215"/>
    </row>
    <row r="19" spans="1:19" ht="16.5" thickBot="1" x14ac:dyDescent="0.3">
      <c r="A19" s="166" t="s">
        <v>23</v>
      </c>
      <c r="B19" s="167"/>
      <c r="C19" s="216" t="str">
        <f>IF('15-17 лет'!F22&lt;&gt;"",'15-17 лет'!F22,"")</f>
        <v>8-904-754-25-38</v>
      </c>
      <c r="D19" s="217"/>
      <c r="E19" s="218"/>
      <c r="F19"/>
      <c r="G19"/>
      <c r="H19"/>
      <c r="I19"/>
      <c r="J19"/>
      <c r="K19"/>
      <c r="L19"/>
      <c r="M19"/>
      <c r="N19"/>
    </row>
  </sheetData>
  <sheetProtection password="DB70" sheet="1" objects="1" scenarios="1" sort="0" autoFilter="0"/>
  <mergeCells count="22">
    <mergeCell ref="H8:H9"/>
    <mergeCell ref="A18:B18"/>
    <mergeCell ref="A19:B19"/>
    <mergeCell ref="C18:E18"/>
    <mergeCell ref="C19:E19"/>
    <mergeCell ref="E8:G8"/>
    <mergeCell ref="O7:O10"/>
    <mergeCell ref="A2:G2"/>
    <mergeCell ref="A3:B3"/>
    <mergeCell ref="A17:B17"/>
    <mergeCell ref="C17:E17"/>
    <mergeCell ref="A4:E4"/>
    <mergeCell ref="A5:E5"/>
    <mergeCell ref="A6:E6"/>
    <mergeCell ref="B8:D8"/>
    <mergeCell ref="A7:A9"/>
    <mergeCell ref="B7:G7"/>
    <mergeCell ref="H7:N7"/>
    <mergeCell ref="I8:K8"/>
    <mergeCell ref="L8:L9"/>
    <mergeCell ref="M8:M9"/>
    <mergeCell ref="N8:N9"/>
  </mergeCells>
  <conditionalFormatting sqref="A4">
    <cfRule type="expression" dxfId="6" priority="8">
      <formula>ISERROR($A$1)</formula>
    </cfRule>
  </conditionalFormatting>
  <conditionalFormatting sqref="O11">
    <cfRule type="expression" dxfId="5" priority="7" stopIfTrue="1">
      <formula>O11&lt;&gt;"ОК"</formula>
    </cfRule>
  </conditionalFormatting>
  <conditionalFormatting sqref="O12">
    <cfRule type="expression" dxfId="4" priority="6" stopIfTrue="1">
      <formula>O12&lt;&gt;"ОК"</formula>
    </cfRule>
  </conditionalFormatting>
  <conditionalFormatting sqref="O13">
    <cfRule type="expression" dxfId="3" priority="5" stopIfTrue="1">
      <formula>O13&lt;&gt;"ОК"</formula>
    </cfRule>
  </conditionalFormatting>
  <conditionalFormatting sqref="O14">
    <cfRule type="expression" dxfId="2" priority="3" stopIfTrue="1">
      <formula>O14&lt;&gt;"ОК"</formula>
    </cfRule>
  </conditionalFormatting>
  <conditionalFormatting sqref="O15">
    <cfRule type="expression" dxfId="1" priority="2" stopIfTrue="1">
      <formula>O15&lt;&gt;"ОК"</formula>
    </cfRule>
  </conditionalFormatting>
  <conditionalFormatting sqref="O16">
    <cfRule type="expression" dxfId="0" priority="1" stopIfTrue="1">
      <formula>O16&lt;&gt;"ОК"</formula>
    </cfRule>
  </conditionalFormatting>
  <dataValidations count="4"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A5">
      <formula1>Названия_организаций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C3">
      <formula1>Числа</formula1>
    </dataValidation>
    <dataValidation type="list" allowBlank="1" showInputMessage="1" showErrorMessage="1" errorTitle="В Н И М А Н И Е !" error="В эту ячейку можно ввести значение только выбрав его из выпадающего списка." sqref="D3">
      <formula1>Месяцы</formula1>
    </dataValidation>
    <dataValidation type="custom" showInputMessage="1" showErrorMessage="1" errorTitle="В Н И М А Н И Е !" error="Перед заполнением таблицы НУЖНО ВНАЧАЛЕ ввести:_x000a_1) дату и название организации;_x000a_2) сведения о гл.враче, исполнителе и ТЕЛЕФОНЕ ИСПОЛНИТЕЛЯ._x000a__x000a_В эту ячейку можно ввести ТОЛЬКО ЦЕЛОЕ ЧИСЛО._x000a_" sqref="B11:N12">
      <formula1>AND($C$3&lt;&gt;0,$E$3&lt;&gt;0,$A$5&lt;&gt;0,$C$17&lt;&gt;0,$C$18&lt;&gt;0,$C$19&lt;&gt;0,ISNUMBER(B11),IF(ISERROR(SEARCH(",?",B11)),0,1)=0)</formula1>
    </dataValidation>
  </dataValidations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FF00"/>
  </sheetPr>
  <dimension ref="A1:I46"/>
  <sheetViews>
    <sheetView workbookViewId="0"/>
  </sheetViews>
  <sheetFormatPr defaultRowHeight="15" x14ac:dyDescent="0.25"/>
  <sheetData>
    <row r="1" spans="1:9" x14ac:dyDescent="0.25">
      <c r="A1" t="s">
        <v>32</v>
      </c>
      <c r="G1">
        <v>1</v>
      </c>
      <c r="H1" t="s">
        <v>74</v>
      </c>
      <c r="I1">
        <v>1</v>
      </c>
    </row>
    <row r="2" spans="1:9" x14ac:dyDescent="0.25">
      <c r="A2" t="s">
        <v>95</v>
      </c>
      <c r="G2">
        <v>2</v>
      </c>
      <c r="H2" t="s">
        <v>75</v>
      </c>
      <c r="I2">
        <v>2</v>
      </c>
    </row>
    <row r="3" spans="1:9" x14ac:dyDescent="0.25">
      <c r="A3" t="s">
        <v>29</v>
      </c>
      <c r="G3">
        <v>3</v>
      </c>
      <c r="H3" t="s">
        <v>83</v>
      </c>
      <c r="I3">
        <v>3</v>
      </c>
    </row>
    <row r="4" spans="1:9" x14ac:dyDescent="0.25">
      <c r="A4" t="s">
        <v>33</v>
      </c>
      <c r="G4">
        <v>4</v>
      </c>
      <c r="H4" t="s">
        <v>76</v>
      </c>
      <c r="I4">
        <v>4</v>
      </c>
    </row>
    <row r="5" spans="1:9" x14ac:dyDescent="0.25">
      <c r="A5" t="s">
        <v>34</v>
      </c>
      <c r="G5">
        <v>5</v>
      </c>
      <c r="H5" t="s">
        <v>84</v>
      </c>
      <c r="I5">
        <v>5</v>
      </c>
    </row>
    <row r="6" spans="1:9" x14ac:dyDescent="0.25">
      <c r="A6" t="s">
        <v>73</v>
      </c>
      <c r="G6">
        <v>6</v>
      </c>
      <c r="H6" t="s">
        <v>77</v>
      </c>
      <c r="I6">
        <v>6</v>
      </c>
    </row>
    <row r="7" spans="1:9" x14ac:dyDescent="0.25">
      <c r="A7" t="s">
        <v>35</v>
      </c>
      <c r="G7">
        <v>7</v>
      </c>
      <c r="H7" t="s">
        <v>78</v>
      </c>
      <c r="I7">
        <v>7</v>
      </c>
    </row>
    <row r="8" spans="1:9" x14ac:dyDescent="0.25">
      <c r="A8" t="s">
        <v>36</v>
      </c>
      <c r="G8">
        <v>8</v>
      </c>
      <c r="H8" t="s">
        <v>85</v>
      </c>
      <c r="I8">
        <v>8</v>
      </c>
    </row>
    <row r="9" spans="1:9" x14ac:dyDescent="0.25">
      <c r="A9" t="s">
        <v>37</v>
      </c>
      <c r="G9">
        <v>9</v>
      </c>
      <c r="H9" t="s">
        <v>79</v>
      </c>
      <c r="I9">
        <v>9</v>
      </c>
    </row>
    <row r="10" spans="1:9" x14ac:dyDescent="0.25">
      <c r="A10" t="s">
        <v>38</v>
      </c>
      <c r="G10">
        <v>10</v>
      </c>
      <c r="H10" t="s">
        <v>80</v>
      </c>
      <c r="I10">
        <v>10</v>
      </c>
    </row>
    <row r="11" spans="1:9" x14ac:dyDescent="0.25">
      <c r="A11" t="s">
        <v>39</v>
      </c>
      <c r="G11">
        <v>11</v>
      </c>
      <c r="H11" t="s">
        <v>81</v>
      </c>
      <c r="I11">
        <v>11</v>
      </c>
    </row>
    <row r="12" spans="1:9" x14ac:dyDescent="0.25">
      <c r="A12" t="s">
        <v>40</v>
      </c>
      <c r="G12">
        <v>12</v>
      </c>
      <c r="H12" t="s">
        <v>82</v>
      </c>
      <c r="I12">
        <v>12</v>
      </c>
    </row>
    <row r="13" spans="1:9" x14ac:dyDescent="0.25">
      <c r="A13" t="s">
        <v>41</v>
      </c>
      <c r="G13">
        <v>13</v>
      </c>
    </row>
    <row r="14" spans="1:9" x14ac:dyDescent="0.25">
      <c r="A14" t="s">
        <v>42</v>
      </c>
      <c r="G14">
        <v>14</v>
      </c>
    </row>
    <row r="15" spans="1:9" x14ac:dyDescent="0.25">
      <c r="A15" t="s">
        <v>43</v>
      </c>
      <c r="G15">
        <v>15</v>
      </c>
    </row>
    <row r="16" spans="1:9" x14ac:dyDescent="0.25">
      <c r="A16" t="s">
        <v>44</v>
      </c>
      <c r="G16">
        <v>16</v>
      </c>
    </row>
    <row r="17" spans="1:7" x14ac:dyDescent="0.25">
      <c r="A17" t="s">
        <v>45</v>
      </c>
      <c r="G17">
        <v>17</v>
      </c>
    </row>
    <row r="18" spans="1:7" x14ac:dyDescent="0.25">
      <c r="A18" t="s">
        <v>46</v>
      </c>
      <c r="G18">
        <v>18</v>
      </c>
    </row>
    <row r="19" spans="1:7" x14ac:dyDescent="0.25">
      <c r="A19" t="s">
        <v>47</v>
      </c>
      <c r="G19">
        <v>19</v>
      </c>
    </row>
    <row r="20" spans="1:7" x14ac:dyDescent="0.25">
      <c r="A20" t="s">
        <v>48</v>
      </c>
      <c r="G20">
        <v>20</v>
      </c>
    </row>
    <row r="21" spans="1:7" x14ac:dyDescent="0.25">
      <c r="A21" t="s">
        <v>49</v>
      </c>
      <c r="G21">
        <v>21</v>
      </c>
    </row>
    <row r="22" spans="1:7" x14ac:dyDescent="0.25">
      <c r="A22" t="s">
        <v>50</v>
      </c>
      <c r="G22">
        <v>22</v>
      </c>
    </row>
    <row r="23" spans="1:7" x14ac:dyDescent="0.25">
      <c r="A23" t="s">
        <v>30</v>
      </c>
      <c r="G23">
        <v>23</v>
      </c>
    </row>
    <row r="24" spans="1:7" x14ac:dyDescent="0.25">
      <c r="A24" t="s">
        <v>51</v>
      </c>
      <c r="G24">
        <v>24</v>
      </c>
    </row>
    <row r="25" spans="1:7" x14ac:dyDescent="0.25">
      <c r="A25" t="s">
        <v>52</v>
      </c>
      <c r="G25">
        <v>25</v>
      </c>
    </row>
    <row r="26" spans="1:7" x14ac:dyDescent="0.25">
      <c r="A26" t="s">
        <v>53</v>
      </c>
      <c r="G26">
        <v>26</v>
      </c>
    </row>
    <row r="27" spans="1:7" x14ac:dyDescent="0.25">
      <c r="A27" t="s">
        <v>54</v>
      </c>
      <c r="G27">
        <v>27</v>
      </c>
    </row>
    <row r="28" spans="1:7" x14ac:dyDescent="0.25">
      <c r="A28" t="s">
        <v>55</v>
      </c>
      <c r="G28">
        <v>28</v>
      </c>
    </row>
    <row r="29" spans="1:7" x14ac:dyDescent="0.25">
      <c r="A29" t="s">
        <v>56</v>
      </c>
      <c r="G29">
        <v>29</v>
      </c>
    </row>
    <row r="30" spans="1:7" x14ac:dyDescent="0.25">
      <c r="A30" t="s">
        <v>57</v>
      </c>
      <c r="G30">
        <v>30</v>
      </c>
    </row>
    <row r="31" spans="1:7" x14ac:dyDescent="0.25">
      <c r="A31" t="s">
        <v>58</v>
      </c>
      <c r="G31">
        <v>31</v>
      </c>
    </row>
    <row r="32" spans="1:7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61</v>
      </c>
    </row>
    <row r="35" spans="1:1" x14ac:dyDescent="0.25">
      <c r="A35" t="s">
        <v>62</v>
      </c>
    </row>
    <row r="36" spans="1:1" x14ac:dyDescent="0.25">
      <c r="A36" t="s">
        <v>63</v>
      </c>
    </row>
    <row r="37" spans="1:1" x14ac:dyDescent="0.25">
      <c r="A37" t="s">
        <v>64</v>
      </c>
    </row>
    <row r="38" spans="1:1" x14ac:dyDescent="0.25">
      <c r="A38" t="s">
        <v>65</v>
      </c>
    </row>
    <row r="39" spans="1:1" x14ac:dyDescent="0.25">
      <c r="A39" t="s">
        <v>66</v>
      </c>
    </row>
    <row r="40" spans="1:1" x14ac:dyDescent="0.25">
      <c r="A40" t="s">
        <v>31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</sheetData>
  <sheetProtection password="DB70" sheet="1" objects="1" scenarios="1" sort="0" autoFilter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профосмотры</vt:lpstr>
      <vt:lpstr>15-17 лет</vt:lpstr>
      <vt:lpstr>Нац.проект «Здравоохранение»</vt:lpstr>
      <vt:lpstr>Месяцы</vt:lpstr>
      <vt:lpstr>Названия_организаций</vt:lpstr>
      <vt:lpstr>Числа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А. Черников</dc:creator>
  <cp:lastModifiedBy>ZavOrgMetod</cp:lastModifiedBy>
  <cp:lastPrinted>2020-01-21T08:42:04Z</cp:lastPrinted>
  <dcterms:created xsi:type="dcterms:W3CDTF">2006-09-16T00:00:00Z</dcterms:created>
  <dcterms:modified xsi:type="dcterms:W3CDTF">2020-01-21T08:45:37Z</dcterms:modified>
</cp:coreProperties>
</file>