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DB70" lockStructure="1"/>
  <bookViews>
    <workbookView xWindow="0" yWindow="60" windowWidth="19200" windowHeight="11130" tabRatio="667" firstSheet="1" activeTab="1"/>
  </bookViews>
  <sheets>
    <sheet name="Дисп. ОГВГ" sheetId="7" state="veryHidden" r:id="rId1"/>
    <sheet name="углубл.дисп. 1 группа" sheetId="1" r:id="rId2"/>
    <sheet name="углубл. дисп. 2 группа" sheetId="4" r:id="rId3"/>
    <sheet name="Иные" sheetId="5" r:id="rId4"/>
    <sheet name="СВОД углублен. дисп." sheetId="6" r:id="rId5"/>
    <sheet name="УД для РЗН" sheetId="12" r:id="rId6"/>
    <sheet name="УД СЕЛЬСКИХ" sheetId="10" r:id="rId7"/>
    <sheet name="план застрах.лиц" sheetId="9" state="veryHidden" r:id="rId8"/>
    <sheet name="Перечень ЛПУ" sheetId="8" state="veryHidden" r:id="rId9"/>
    <sheet name="УД чисто" sheetId="13" state="veryHidden" r:id="rId10"/>
  </sheets>
  <definedNames>
    <definedName name="год">'Перечень ЛПУ'!$F$2:$F$12</definedName>
    <definedName name="месяц">'Перечень ЛПУ'!$E$2:$E$14</definedName>
    <definedName name="НазванияОрганизаций">'план застрах.лиц'!$B$4:$B$54</definedName>
    <definedName name="_xlnm.Print_Area" localSheetId="3">Иные!$A$1:$T$12</definedName>
    <definedName name="_xlnm.Print_Area" localSheetId="4">'СВОД углублен. дисп.'!$A$1:$V$8</definedName>
    <definedName name="_xlnm.Print_Area" localSheetId="2">'углубл. дисп. 2 группа'!$A$1:$T$12</definedName>
    <definedName name="_xlnm.Print_Area" localSheetId="1">'углубл.дисп. 1 группа'!$A$1:$T$12</definedName>
    <definedName name="_xlnm.Print_Area" localSheetId="5">'УД для РЗН'!$A$1:$Q$12</definedName>
    <definedName name="число">'Перечень ЛПУ'!$D$2:$D$33</definedName>
  </definedNames>
  <calcPr calcId="145621"/>
</workbook>
</file>

<file path=xl/calcChain.xml><?xml version="1.0" encoding="utf-8"?>
<calcChain xmlns="http://schemas.openxmlformats.org/spreadsheetml/2006/main">
  <c r="D57" i="13" l="1"/>
  <c r="C11" i="5" l="1"/>
  <c r="J7" i="6"/>
  <c r="M7" i="6"/>
  <c r="K7" i="6"/>
  <c r="R7" i="6"/>
  <c r="Q7" i="6"/>
  <c r="U17" i="5"/>
  <c r="U17" i="1"/>
  <c r="AD8" i="1" s="1"/>
  <c r="U17" i="4"/>
  <c r="AD8" i="4" s="1"/>
  <c r="P7" i="6"/>
  <c r="R19" i="12"/>
  <c r="AD7" i="12"/>
  <c r="A7" i="6"/>
  <c r="U15" i="1" s="1"/>
  <c r="AB8" i="1" s="1"/>
  <c r="B7" i="6"/>
  <c r="W7" i="6" s="1"/>
  <c r="C7" i="6"/>
  <c r="N57" i="13"/>
  <c r="M57" i="13"/>
  <c r="L57" i="13"/>
  <c r="K57" i="13"/>
  <c r="J57" i="13"/>
  <c r="I57" i="13"/>
  <c r="H57" i="13"/>
  <c r="G57" i="13"/>
  <c r="F57" i="13"/>
  <c r="E57" i="13"/>
  <c r="C57" i="13"/>
  <c r="R9" i="12"/>
  <c r="T7" i="12" s="1"/>
  <c r="J11" i="4"/>
  <c r="C11" i="4" s="1"/>
  <c r="A6" i="10"/>
  <c r="C55" i="9"/>
  <c r="D55" i="9"/>
  <c r="C19" i="12"/>
  <c r="C17" i="12"/>
  <c r="C15" i="12"/>
  <c r="E4" i="12"/>
  <c r="D4" i="12"/>
  <c r="C4" i="12"/>
  <c r="A2" i="12"/>
  <c r="E18" i="5"/>
  <c r="E16" i="5"/>
  <c r="E14" i="5"/>
  <c r="G5" i="5"/>
  <c r="F5" i="5"/>
  <c r="E5" i="5"/>
  <c r="A3" i="5"/>
  <c r="E18" i="4"/>
  <c r="E16" i="4"/>
  <c r="E14" i="4"/>
  <c r="G5" i="4"/>
  <c r="F5" i="4"/>
  <c r="U3" i="4" s="1"/>
  <c r="E5" i="4"/>
  <c r="A3" i="4"/>
  <c r="E55" i="9"/>
  <c r="R27" i="12"/>
  <c r="AL7" i="12"/>
  <c r="N10" i="12"/>
  <c r="M10" i="12"/>
  <c r="L10" i="12"/>
  <c r="J10" i="12"/>
  <c r="I10" i="12"/>
  <c r="H10" i="12"/>
  <c r="G10" i="12"/>
  <c r="F10" i="12"/>
  <c r="E10" i="12"/>
  <c r="D10" i="12"/>
  <c r="C10" i="12"/>
  <c r="C18" i="7"/>
  <c r="C16" i="7"/>
  <c r="C14" i="7"/>
  <c r="E5" i="7"/>
  <c r="F7" i="6"/>
  <c r="I12" i="7"/>
  <c r="I11" i="7"/>
  <c r="I10" i="7"/>
  <c r="U7" i="6"/>
  <c r="V7" i="6"/>
  <c r="P9" i="12"/>
  <c r="R26" i="12"/>
  <c r="AK7" i="12"/>
  <c r="T7" i="6"/>
  <c r="O7" i="6"/>
  <c r="R28" i="12"/>
  <c r="N7" i="6"/>
  <c r="H7" i="6"/>
  <c r="I7" i="6"/>
  <c r="G7" i="6"/>
  <c r="Q11" i="5"/>
  <c r="D11" i="5"/>
  <c r="U15" i="5"/>
  <c r="J11" i="5"/>
  <c r="U11" i="5"/>
  <c r="Q11" i="4"/>
  <c r="D11" i="4" s="1"/>
  <c r="U14" i="4"/>
  <c r="AA8" i="4"/>
  <c r="Q11" i="1"/>
  <c r="D11" i="1" s="1"/>
  <c r="U14" i="1"/>
  <c r="AA8" i="1"/>
  <c r="J11" i="1"/>
  <c r="C11" i="1" s="1"/>
  <c r="B10" i="12"/>
  <c r="A3" i="7"/>
  <c r="C5" i="7"/>
  <c r="D5" i="7"/>
  <c r="U3" i="1"/>
  <c r="A5" i="1"/>
  <c r="AM7" i="12"/>
  <c r="R20" i="12"/>
  <c r="AE7" i="12"/>
  <c r="R21" i="12"/>
  <c r="AF7" i="12"/>
  <c r="U18" i="5"/>
  <c r="U13" i="5"/>
  <c r="U14" i="5"/>
  <c r="U16" i="5"/>
  <c r="U12" i="5"/>
  <c r="R22" i="12"/>
  <c r="AG7" i="12"/>
  <c r="U3" i="5" l="1"/>
  <c r="R2" i="12"/>
  <c r="A5" i="4"/>
  <c r="A4" i="12"/>
  <c r="A5" i="7"/>
  <c r="A5" i="5"/>
  <c r="I3" i="7"/>
  <c r="S7" i="6"/>
  <c r="E7" i="6" s="1"/>
  <c r="L7" i="6"/>
  <c r="R24" i="12" s="1"/>
  <c r="AI7" i="12" s="1"/>
  <c r="U11" i="4"/>
  <c r="X8" i="4" s="1"/>
  <c r="U13" i="4"/>
  <c r="Z8" i="4" s="1"/>
  <c r="U12" i="4"/>
  <c r="Y8" i="4" s="1"/>
  <c r="U18" i="4"/>
  <c r="AE8" i="4" s="1"/>
  <c r="U16" i="4"/>
  <c r="AC8" i="4" s="1"/>
  <c r="U10" i="4"/>
  <c r="W8" i="4" s="1"/>
  <c r="U11" i="1"/>
  <c r="X8" i="1" s="1"/>
  <c r="U13" i="1"/>
  <c r="Z8" i="1" s="1"/>
  <c r="U18" i="1"/>
  <c r="AE8" i="1" s="1"/>
  <c r="R23" i="12"/>
  <c r="AH7" i="12" s="1"/>
  <c r="U10" i="1"/>
  <c r="W8" i="1" s="1"/>
  <c r="U16" i="1"/>
  <c r="AC8" i="1" s="1"/>
  <c r="U12" i="1"/>
  <c r="Y8" i="1" s="1"/>
  <c r="W9" i="6"/>
  <c r="W8" i="6"/>
  <c r="U15" i="4"/>
  <c r="AB8" i="4" s="1"/>
  <c r="R25" i="12" l="1"/>
  <c r="AJ7" i="12" s="1"/>
  <c r="D7" i="6"/>
  <c r="R18" i="12" s="1"/>
  <c r="AC7" i="12" s="1"/>
  <c r="V8" i="1"/>
  <c r="U7" i="1" s="1"/>
  <c r="V8" i="4"/>
  <c r="U7" i="4" s="1"/>
  <c r="R13" i="12" l="1"/>
  <c r="X7" i="12" s="1"/>
  <c r="R16" i="12"/>
  <c r="AA7" i="12" s="1"/>
  <c r="W10" i="6"/>
  <c r="R17" i="12"/>
  <c r="AB7" i="12" s="1"/>
  <c r="R11" i="12"/>
  <c r="V7" i="12" s="1"/>
  <c r="R14" i="12"/>
  <c r="Y7" i="12" s="1"/>
  <c r="R15" i="12"/>
  <c r="Z7" i="12" s="1"/>
  <c r="R12" i="12"/>
  <c r="W7" i="12" s="1"/>
  <c r="R10" i="12"/>
  <c r="U7" i="12" s="1"/>
  <c r="S7" i="12" l="1"/>
  <c r="R6" i="12" s="1"/>
</calcChain>
</file>

<file path=xl/sharedStrings.xml><?xml version="1.0" encoding="utf-8"?>
<sst xmlns="http://schemas.openxmlformats.org/spreadsheetml/2006/main" count="568" uniqueCount="305">
  <si>
    <t>Углубленная диспансеризация (по прикау Минздрава России № 698н)</t>
  </si>
  <si>
    <t> Плановое число лиц, подлежащих диспансеризации  </t>
  </si>
  <si>
    <t> Фактическое число лиц, прошедших диспансеризацию (нарастающий итог)  </t>
  </si>
  <si>
    <t> Лица, перенесшие COVID-19, с коморбидным фоном (наличие двух и более хронических неинфекционных заболеваний)  </t>
  </si>
  <si>
    <t> Лица, перенесшие COVID-19, не более чем с одним сопутствующим хроническим неинфекционным заболеванием или без них  </t>
  </si>
  <si>
    <t>I группа</t>
  </si>
  <si>
    <t xml:space="preserve">II группа </t>
  </si>
  <si>
    <t xml:space="preserve">III группа </t>
  </si>
  <si>
    <t> Из общего числа лиц перенесших COVID-19 впервые взято на Д учет </t>
  </si>
  <si>
    <t>План</t>
  </si>
  <si>
    <t>Из графы 2</t>
  </si>
  <si>
    <t xml:space="preserve"> в субботу </t>
  </si>
  <si>
    <t xml:space="preserve">Количество граждан, прошедших 1 этап  в день обращения (прошедших ВСЕ ИССЛЕДОВАНИЯ за  один день) </t>
  </si>
  <si>
    <t>Иные граждане (инициативные и все не вошедшие в 1 и 2 группу)</t>
  </si>
  <si>
    <t>Лица, перенесшие COVID-19, не более чем с одним сопутствующим хроническим неинфекционным заболеванием или без них - 2 группа</t>
  </si>
  <si>
    <t>направлено на 2 этап (из гр.2)</t>
  </si>
  <si>
    <t>прошли 2 этап (из гр.11)</t>
  </si>
  <si>
    <t>Всего по углубленной диспансеризации</t>
  </si>
  <si>
    <t>Главный врач</t>
  </si>
  <si>
    <t>Исполнитель</t>
  </si>
  <si>
    <t>телефон исполнителя</t>
  </si>
  <si>
    <t>СВОД</t>
  </si>
  <si>
    <t>Диспансеризация определенных групп взрослых граждан (по прикау Минздрава России № 404н)</t>
  </si>
  <si>
    <t xml:space="preserve">ГБУ Руднянского муниципального района Волгоградской области "Центральная районная больница Руднянского муниципального района" </t>
  </si>
  <si>
    <t xml:space="preserve"> ГУЗ "Поликлиника № 4"</t>
  </si>
  <si>
    <t xml:space="preserve"> ГУЗ "Клиническая поликлиника №28"</t>
  </si>
  <si>
    <t xml:space="preserve"> ГУЗ "Поликлиника №30" </t>
  </si>
  <si>
    <t xml:space="preserve"> ГУЗ "Поликлиника № 5"</t>
  </si>
  <si>
    <t xml:space="preserve"> ГУЗ "Больница №16"</t>
  </si>
  <si>
    <t xml:space="preserve"> ГУЗ "Больница №22"</t>
  </si>
  <si>
    <t xml:space="preserve"> ГУЗ "Клиническая больница скорой медицинской помощи №15"</t>
  </si>
  <si>
    <t xml:space="preserve"> ГУЗ "Больница №24"</t>
  </si>
  <si>
    <t xml:space="preserve"> ГУЗ "Поликлиника № 2"</t>
  </si>
  <si>
    <t xml:space="preserve"> ГУЗ "Клиническая больница скорой медицинской помощи №7"</t>
  </si>
  <si>
    <t xml:space="preserve"> ГУЗ "Клиническая больница №11"</t>
  </si>
  <si>
    <t xml:space="preserve"> ГУЗ "Клиническая поликлиника №1"</t>
  </si>
  <si>
    <t xml:space="preserve"> ГУЗ "Жирновская центральная районная больница"</t>
  </si>
  <si>
    <t xml:space="preserve"> ГБУЗ "Городская клиническая больница № 1 им. С.З. Фишера"</t>
  </si>
  <si>
    <t xml:space="preserve"> ГБУЗ "Городская клиническая больница № 3"</t>
  </si>
  <si>
    <t xml:space="preserve"> ГБУЗ "Городская больница №2"</t>
  </si>
  <si>
    <t xml:space="preserve"> ГБУЗ "Городская поликлиника №5"</t>
  </si>
  <si>
    <t xml:space="preserve"> ГБУЗ Центральная районная больница Алексеевского муниципального района</t>
  </si>
  <si>
    <t xml:space="preserve"> ГБУЗ "Быковская центральная районная больница"</t>
  </si>
  <si>
    <t xml:space="preserve"> ГБУЗ "Городищенская центральная районная больница"</t>
  </si>
  <si>
    <t xml:space="preserve"> ГБУЗ "Даниловская центральная районная больница"</t>
  </si>
  <si>
    <t xml:space="preserve"> ГБУЗ "Центральная районная больница Дубовского муниципального района" </t>
  </si>
  <si>
    <t xml:space="preserve"> ГБУЗ "Еланская центральная районная больница Волгоградской области"</t>
  </si>
  <si>
    <t xml:space="preserve"> ГБУЗ "Иловлинская центральная районная больница"</t>
  </si>
  <si>
    <t xml:space="preserve"> ГБУЗ "Калачевская центральная районная больница"</t>
  </si>
  <si>
    <t xml:space="preserve"> ГБУЗ города Камышина "Городская больница №1"</t>
  </si>
  <si>
    <t xml:space="preserve"> ГБУЗ "Центральная городская больница г. Камышина"</t>
  </si>
  <si>
    <t xml:space="preserve"> ГБУЗ "Киквидзенская центральная районная больница"</t>
  </si>
  <si>
    <t xml:space="preserve"> ГБУЗ "Центральная районная больница Клетского муниципального района Волгоградской области"</t>
  </si>
  <si>
    <t xml:space="preserve"> ГБУЗ "Котельниковская центральная районная больница"</t>
  </si>
  <si>
    <t xml:space="preserve"> ГБУЗ "Центральная районная больница Котовского муниципального района"</t>
  </si>
  <si>
    <t xml:space="preserve"> ГБУЗ "Ленинская центральная районная больница"</t>
  </si>
  <si>
    <t xml:space="preserve"> ГБУЗ "Михайловская центральная районная больница"</t>
  </si>
  <si>
    <t xml:space="preserve"> ГБУЗ "Нехаевская центральная районная больница"</t>
  </si>
  <si>
    <t xml:space="preserve"> ГБУЗ "Николаевская центральная районная больница"</t>
  </si>
  <si>
    <t xml:space="preserve"> ГБУЗ "Новоаннинская центральная районная больница"</t>
  </si>
  <si>
    <t xml:space="preserve"> ГБУЗ "Новониколаевская центральная районная больница"</t>
  </si>
  <si>
    <t xml:space="preserve"> ГБУЗ "Октябрьская центральная районная больница"</t>
  </si>
  <si>
    <t xml:space="preserve"> ГБУЗ "Центральная районная больница Ольховского муниципального района"</t>
  </si>
  <si>
    <t xml:space="preserve"> ГБУЗ "Палласовская центральная районная больница"</t>
  </si>
  <si>
    <t xml:space="preserve"> ГБУЗ "Кумылженская центральная районная больница"</t>
  </si>
  <si>
    <t xml:space="preserve"> ГБУЗ "Светлоярская центральная районная больница" Светлоярского муниципального района Волгоградской области</t>
  </si>
  <si>
    <t xml:space="preserve"> ГБУЗ "Серафимовичская центральная районная больница"</t>
  </si>
  <si>
    <t xml:space="preserve"> ГБУЗ "Среднеахтубинская центральная районная больница"</t>
  </si>
  <si>
    <t xml:space="preserve"> ГБУЗ "Старополтавская центральная районная больница"</t>
  </si>
  <si>
    <t xml:space="preserve"> ГБУЗ "Центральная районная больница Суровикинского муниципального района",     </t>
  </si>
  <si>
    <t xml:space="preserve"> ГБУЗ Урюпинская центральная районная больница имени В.Ф. Жогова       </t>
  </si>
  <si>
    <t xml:space="preserve"> ГБУЗ "Фроловская центральная районная больница"</t>
  </si>
  <si>
    <t xml:space="preserve"> ГБУЗ "Чернышковская центральная районная больница"</t>
  </si>
  <si>
    <t xml:space="preserve"> ГАУЗ "Клиническая поликлиника №3"</t>
  </si>
  <si>
    <t xml:space="preserve">ЧУЗ "Клиническая больница "РЖД-Медицина" города Волгоград" </t>
  </si>
  <si>
    <t> Из общего числа лиц перенесших COVID-19 впервые взято на Д учет  </t>
  </si>
  <si>
    <t>сумма гр.3+4 меньше либо равна гр.2</t>
  </si>
  <si>
    <t>гр. 5 меньше либо равна гр.2</t>
  </si>
  <si>
    <t>гр. 11 меньше либо равна гр.2</t>
  </si>
  <si>
    <t>гр. 12 меньше либо равна гр.11</t>
  </si>
  <si>
    <t>гр. 2 меньше либо равна гр.1</t>
  </si>
  <si>
    <t>гр. 4 меньше либо равна гр.1</t>
  </si>
  <si>
    <t>гр. 6 меньше либо равна гр.3</t>
  </si>
  <si>
    <t>№ п/п</t>
  </si>
  <si>
    <t>Полное наименование медицинской организации в соответствии с ЕГРЮЛ</t>
  </si>
  <si>
    <t xml:space="preserve"> по первой группе</t>
  </si>
  <si>
    <t xml:space="preserve"> по второй группе</t>
  </si>
  <si>
    <t>итого</t>
  </si>
  <si>
    <t>p4@volganet.ru</t>
  </si>
  <si>
    <t>kp28@volganet.ru</t>
  </si>
  <si>
    <t>p30@volganet.ru</t>
  </si>
  <si>
    <t>p5@volganet.ru</t>
  </si>
  <si>
    <t>b16@volganet.ru</t>
  </si>
  <si>
    <t>b22@volganet.ru</t>
  </si>
  <si>
    <t>kbsmp15@volganet.ru</t>
  </si>
  <si>
    <t>b24@volganet.ru</t>
  </si>
  <si>
    <t>p2@volganet.ru</t>
  </si>
  <si>
    <t>kbsmp7@volganet.ru</t>
  </si>
  <si>
    <t>kb11@volganet.ru</t>
  </si>
  <si>
    <t>kp1@volganet.ru</t>
  </si>
  <si>
    <t>kp3@volganet.ru</t>
  </si>
  <si>
    <t>gkb1fishera@volganet.ru</t>
  </si>
  <si>
    <t>gkb3_vlz@volganet.ru</t>
  </si>
  <si>
    <t>gb2_vlz@volganet.ru</t>
  </si>
  <si>
    <t>p5_vlz@volganet.ru</t>
  </si>
  <si>
    <t>crb_alekseevka@volganet.ru</t>
  </si>
  <si>
    <t>crb_bykovo@volganet.ru</t>
  </si>
  <si>
    <t>crb_gorodiche@volganet.ru</t>
  </si>
  <si>
    <t>crb_danilovka@volganet.ru</t>
  </si>
  <si>
    <t>crb_dubovka@volganet.ru</t>
  </si>
  <si>
    <t>crb_elan@volganet.ru</t>
  </si>
  <si>
    <t>crb_jirnovsk@volganet.ru</t>
  </si>
  <si>
    <t>crb_ilovla@volganet.ru</t>
  </si>
  <si>
    <t>crb_kalatch@volganet.ru</t>
  </si>
  <si>
    <t>gb1_kam@volganet.ru</t>
  </si>
  <si>
    <t>gb_kam@volganet.ru</t>
  </si>
  <si>
    <t>crb_kikvidze@volganet.ru</t>
  </si>
  <si>
    <t>crb_kletskaya@volganet.ru</t>
  </si>
  <si>
    <t>crb_kotelnikovo@volganet.ru</t>
  </si>
  <si>
    <t>crb_kotovo@volganet.ru</t>
  </si>
  <si>
    <t>crb_leninsk@volganet.ru</t>
  </si>
  <si>
    <t>crb_mihaylovka@volganet.ru</t>
  </si>
  <si>
    <t>crb_nehaevka@volganet.ru</t>
  </si>
  <si>
    <t>crb_nikolaevsk@volganet.ru</t>
  </si>
  <si>
    <t>crb_novoannensk@volganet.ru</t>
  </si>
  <si>
    <t>crb_novonikolaevsk@volganet.ru</t>
  </si>
  <si>
    <t>crb_oktyabrsk@volganet.ru</t>
  </si>
  <si>
    <t>crb_olhovka@volganet.ru</t>
  </si>
  <si>
    <t>crb_pallasovka@volganet.ru</t>
  </si>
  <si>
    <t>crb_kumylga@volganet.ru</t>
  </si>
  <si>
    <t>crb_rudnya@volganet.ru</t>
  </si>
  <si>
    <t>crb_svetloyar@volganet.ru</t>
  </si>
  <si>
    <t>crb_serafimovich@volganet.ru</t>
  </si>
  <si>
    <t>crb_sredneahtub@volganet.ru</t>
  </si>
  <si>
    <t>crb_staropoltav@volganet.ru</t>
  </si>
  <si>
    <t>crb_surovikino@volganet.ru</t>
  </si>
  <si>
    <t>crb_urupinsk@volganet.ru</t>
  </si>
  <si>
    <t>crb_frolovo@volganet.ru</t>
  </si>
  <si>
    <t>crb_chernyshk@volganet.ru</t>
  </si>
  <si>
    <t>nuz_okb_vlg1@mail.ru</t>
  </si>
  <si>
    <r>
      <t xml:space="preserve">Медицинская организация </t>
    </r>
    <r>
      <rPr>
        <b/>
        <sz val="12"/>
        <color indexed="8"/>
        <rFont val="Times New Roman"/>
        <family val="1"/>
        <charset val="204"/>
      </rPr>
      <t>готова  обеспечить</t>
    </r>
    <r>
      <rPr>
        <sz val="12"/>
        <color indexed="8"/>
        <rFont val="Times New Roman"/>
        <family val="1"/>
        <charset val="204"/>
      </rPr>
      <t xml:space="preserve"> проведение  углубленных профилактических мед. осмотров и диспансери-зации</t>
    </r>
  </si>
  <si>
    <t>1_ГУЗ Поликлиника № 4</t>
  </si>
  <si>
    <t>2_ГУЗ Клиническая поликлиника № 28</t>
  </si>
  <si>
    <t>3_ГУЗ Поликлиника № 30</t>
  </si>
  <si>
    <t>4_ГУЗ Поликлиника № 5</t>
  </si>
  <si>
    <t>5_ГУЗ Больница № 16</t>
  </si>
  <si>
    <t>6_ГУЗ Больница №22</t>
  </si>
  <si>
    <t>7_ГУЗ КБСМП № 15</t>
  </si>
  <si>
    <t>8_ГУЗ Больница № 24</t>
  </si>
  <si>
    <t xml:space="preserve">9_ГУЗ Поликлиника № 2  </t>
  </si>
  <si>
    <t>10_ГУЗ КБ СМП № 7</t>
  </si>
  <si>
    <t>11_ГУЗ Клиническая больница № 11</t>
  </si>
  <si>
    <t>12_ГУЗ Клиническая поликлиника № 1</t>
  </si>
  <si>
    <t>13_ГАУЗ Клиническая поликлиника №3</t>
  </si>
  <si>
    <t>14_ГБУЗ ГКБ № 1 им. С.З.Фишера</t>
  </si>
  <si>
    <t xml:space="preserve">15_ГБУЗ Городская клиническая больница №3 </t>
  </si>
  <si>
    <t>16_ГБУЗ Городская больница № 2</t>
  </si>
  <si>
    <t>17_ГБУЗ Городская поликлиника №5</t>
  </si>
  <si>
    <t>18_ГБУЗ Алексеевская ЦРБ</t>
  </si>
  <si>
    <t>19_ГБУЗ Быковская ЦРБ</t>
  </si>
  <si>
    <t>20_ГБУЗ Городищенская ЦРБ</t>
  </si>
  <si>
    <t>21_ГБУЗ Даниловская ЦРБ</t>
  </si>
  <si>
    <t>22_ГБУЗ ЦРБ Дубовского муниципального района</t>
  </si>
  <si>
    <t>23_ГБУЗ Еланская ЦРБ</t>
  </si>
  <si>
    <t>24_ГУЗ Жирновская ЦРБ</t>
  </si>
  <si>
    <t>25_ГБУЗ Иловлинская ЦРБ</t>
  </si>
  <si>
    <t>26_ГБУЗ Калачевская ЦРБ</t>
  </si>
  <si>
    <t>27_ГБУЗ г.Камышина Городская больница № 1</t>
  </si>
  <si>
    <t>28_ГБУЗ ЦГБ г.Камышина</t>
  </si>
  <si>
    <t>29_ГБУЗ Киквидзенская ЦРБ</t>
  </si>
  <si>
    <t>30_ГБУЗ ЦРБ Клетского муниципального района</t>
  </si>
  <si>
    <t>31_ГБУЗ Котельниковская ЦРБ</t>
  </si>
  <si>
    <t>32_ГБУЗ ЦРБ Котовского муниципального района</t>
  </si>
  <si>
    <t>33_ГБУЗ Ленинская ЦРБ</t>
  </si>
  <si>
    <t>34_ГБУЗ Михайловская ЦРБ</t>
  </si>
  <si>
    <t>35_ГБУЗ Нехаевская ЦРБ</t>
  </si>
  <si>
    <t>36_ГБУЗ Николаевская ЦРБ</t>
  </si>
  <si>
    <t>37_ГБУЗ Новоаннинская ЦРБ</t>
  </si>
  <si>
    <t>38_ГБУЗ Новониколаевская ЦРБ</t>
  </si>
  <si>
    <t>39_ГБУЗ Октябрьская ЦРБ</t>
  </si>
  <si>
    <t>40_ГБУЗ ЦРБ Ольховского муниципального района</t>
  </si>
  <si>
    <t xml:space="preserve">41_ГБУЗ Палласовская ЦРБ  </t>
  </si>
  <si>
    <t>42_ГБУЗ Кумылженская ЦРБ</t>
  </si>
  <si>
    <t>43_ГБУ ЦРБ Руднянского муниципального района</t>
  </si>
  <si>
    <t>44_ГБУЗ Светлоярская ЦРБ</t>
  </si>
  <si>
    <t>45_ГБУЗ Серафимовичская ЦРБ</t>
  </si>
  <si>
    <t>46_ГБУЗ Среднеахтубинская ЦРБ</t>
  </si>
  <si>
    <t>47_ГБУЗ Старополтавская ЦРБ</t>
  </si>
  <si>
    <t>48_ГБУЗ ЦРБ Суровикинского муниципального района</t>
  </si>
  <si>
    <t>49_ГБУЗ Урюпинская ЦРБ</t>
  </si>
  <si>
    <t>50_ГБУЗ Фроловская ЦРБ</t>
  </si>
  <si>
    <t>51_ГБУЗ Чернышковская ЦРБ</t>
  </si>
  <si>
    <t>52_ЧУЗ КБ РЖД-Медицина</t>
  </si>
  <si>
    <t>Встроенный переименователь файлов</t>
  </si>
  <si>
    <t>Добавить в свод эту графу</t>
  </si>
  <si>
    <t xml:space="preserve">наименование медицинской организации </t>
  </si>
  <si>
    <t>Проверка</t>
  </si>
  <si>
    <t>число</t>
  </si>
  <si>
    <t>месяц</t>
  </si>
  <si>
    <t>год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</si>
  <si>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</si>
  <si>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</si>
  <si>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</si>
  <si>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</si>
  <si>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</si>
  <si>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</si>
  <si>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</si>
  <si>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</si>
  <si>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</si>
  <si>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</si>
  <si>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</si>
  <si>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</si>
  <si>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года</t>
  </si>
  <si>
    <t>Углубленная диспансеризация сельских жителей  ВСЕГО</t>
  </si>
  <si>
    <t xml:space="preserve">План </t>
  </si>
  <si>
    <t>1.1.</t>
  </si>
  <si>
    <t>Количество застрахованных лиц  для углубленной диспансеризации в разрезе МО ( по данным КЗВО)</t>
  </si>
  <si>
    <t xml:space="preserve">Итого количество ЗЛ, подлежащих диспансеризации на 2022 год </t>
  </si>
  <si>
    <t xml:space="preserve">Число граждан, взятых на диспансерное наблюдение и направленных на реабилитацию по  результатам углубленной диспансеризации  (абс.ч.)  </t>
  </si>
  <si>
    <t>Насыщение крови кислородом в покое (сатурация)</t>
  </si>
  <si>
    <t xml:space="preserve">Тест с 6 минутной ходьбой </t>
  </si>
  <si>
    <t>Спирометрия</t>
  </si>
  <si>
    <t>Рентгенография органов грудной клетки</t>
  </si>
  <si>
    <t>Общий анализ крови</t>
  </si>
  <si>
    <t>Биохимический анализ крови</t>
  </si>
  <si>
    <t>Определение концентрации D- димера в крови</t>
  </si>
  <si>
    <t xml:space="preserve">Наличие постковидных осложнений по заключению терапевта  </t>
  </si>
  <si>
    <t>Дуплексное сканирование вен нижних конечностей</t>
  </si>
  <si>
    <t>Компьютерная томография органов грудной клетки</t>
  </si>
  <si>
    <t xml:space="preserve">Эхокардиография </t>
  </si>
  <si>
    <t>Всего подлежат диспансерному наблюдению</t>
  </si>
  <si>
    <t xml:space="preserve">Установлено диспансерное наблюдение </t>
  </si>
  <si>
    <t xml:space="preserve">Направлено на реабилитацию </t>
  </si>
  <si>
    <t>число лиц</t>
  </si>
  <si>
    <t>%</t>
  </si>
  <si>
    <t>х</t>
  </si>
  <si>
    <t>*</t>
  </si>
  <si>
    <t xml:space="preserve">информация должна соответствовать ранее представленным данным по диспансеризации определенных групп взрослых граждан </t>
  </si>
  <si>
    <t xml:space="preserve">Всего лиц с откло-нениями </t>
  </si>
  <si>
    <t>гр.68 меньше либо равна гр.2 листа СВОД углубл.дисп.</t>
  </si>
  <si>
    <t>гр.77 меньше либо равна гр.12 листа СВОД углубл.дисп.</t>
  </si>
  <si>
    <t>гр.68 меньше либо равна сумме граф 69-76</t>
  </si>
  <si>
    <t>гр.83 больше либо равна гр.84</t>
  </si>
  <si>
    <t>гр.85 меньше либо равна гр.83</t>
  </si>
  <si>
    <t>гр.69 меньше либо равна гр.2 листа СВОД углубл.дисп.</t>
  </si>
  <si>
    <t>гр.70 меньше либо равна гр.2 листа СВОД углубл.дисп.</t>
  </si>
  <si>
    <t>гр.71 меньше либо равна гр.2 листа СВОД углубл.дисп.</t>
  </si>
  <si>
    <t>гр.72 меньше либо равна гр.2 листа СВОД углубл.дисп.</t>
  </si>
  <si>
    <t>гр.73 меньше либо равна гр.2 листа СВОД углубл.дисп.</t>
  </si>
  <si>
    <t>гр.74 меньше либо равна гр.2 листа СВОД углубл.дисп.</t>
  </si>
  <si>
    <t>гр.75 меньше либо равна гр.2 листа СВОД углубл.дисп.</t>
  </si>
  <si>
    <t>гр.76 меньше либо равна гр.2 листа СВОД углубл.дисп.</t>
  </si>
  <si>
    <t>гр.78 меньше либо равна гр.12 листа СВОД углубл.дисп.</t>
  </si>
  <si>
    <t>гр.79 меньше либо равна гр.12 листа СВОД углубл.дисп.</t>
  </si>
  <si>
    <t>гр.80 меньше либо равна гр.12 листа СВОД углубл.дисп.</t>
  </si>
  <si>
    <t>гр. 83 меньше либо равны гр.8 листа СВОД углубл.дисп.</t>
  </si>
  <si>
    <t>гр. 84 меньше либо равны гр.8 листа СВОД углубл.дисп.</t>
  </si>
  <si>
    <t>гр. 85 меньше либо равны гр.8 листа СВОД углубл.дисп.</t>
  </si>
  <si>
    <t>число лиц
—————
%</t>
  </si>
  <si>
    <t>Всего,
человек</t>
  </si>
  <si>
    <t>* под термином "Старше трудоспособного возраста" считать женщин, достигших возраста 57 лет и старше и мужчин, достигших возраста 62 года и старше</t>
  </si>
  <si>
    <t>1.1</t>
  </si>
  <si>
    <t>2</t>
  </si>
  <si>
    <t>Прошли 1 этап</t>
  </si>
  <si>
    <t>гр.2.2 меньше либо равно гр. 2</t>
  </si>
  <si>
    <t>2.2.</t>
  </si>
  <si>
    <t>2.1</t>
  </si>
  <si>
    <t>1.2</t>
  </si>
  <si>
    <t>в том числе сельские жители       (из гр 1)</t>
  </si>
  <si>
    <t xml:space="preserve"> из них лица старше трудоспобного возраста *          (из гр 1.)</t>
  </si>
  <si>
    <t xml:space="preserve"> из них лица старше трудоспобного возраста *          (из гр 2.)</t>
  </si>
  <si>
    <t>в том числе сельские жители       (из гр 2.)</t>
  </si>
  <si>
    <t>направлено на 2 этап         (из гр.2)</t>
  </si>
  <si>
    <t>прошли 2 этап               (из гр.11)</t>
  </si>
  <si>
    <t>сумма гр 69+гр70+гр75 больше либо равно гр 11 на листе СВОД углублен дисп.</t>
  </si>
  <si>
    <t>Приложение 3 к приказу КЗВО</t>
  </si>
  <si>
    <t>Плановая численность взрослого населения, подлежащего углубленой диспансеризации лиц, перенесших COVID-19, в 2023 году в разрезе половозрастных групп</t>
  </si>
  <si>
    <t>Наименование МО</t>
  </si>
  <si>
    <t>из них:</t>
  </si>
  <si>
    <t xml:space="preserve"> лица старше трудоспобного возраста всего*</t>
  </si>
  <si>
    <t>Мужчины,
всего,
человек</t>
  </si>
  <si>
    <t>в том числе в возрасте, человек</t>
  </si>
  <si>
    <t>Женщины,
всего,
человек</t>
  </si>
  <si>
    <t>от 18 до 39</t>
  </si>
  <si>
    <t>от 40 до 64</t>
  </si>
  <si>
    <t>65 лет</t>
  </si>
  <si>
    <t>старше 65</t>
  </si>
  <si>
    <t>Итого:</t>
  </si>
  <si>
    <t>Гр 1.1  на данном листе равна сумме граф 1.1 на листе углубл.дисп1 группа и углубл. дисп. 2 гр.</t>
  </si>
  <si>
    <t>Из графы 2.1 - лица старше трудоспособного возраста</t>
  </si>
  <si>
    <t>гр.1.2 меньше либо равно гр. 1</t>
  </si>
  <si>
    <t>Гр 1  на данном листе равна сумме граф 1 на листе углубл.дисп1 группа и углубл. дисп. 2 гр.</t>
  </si>
  <si>
    <t>гр. 18 меньше либо равна гр.2</t>
  </si>
  <si>
    <t>гр.1.1. меньше либо равна гр.1</t>
  </si>
  <si>
    <t>гр.2.1. меньше либо равна гр.2</t>
  </si>
  <si>
    <r>
      <t xml:space="preserve">III </t>
    </r>
    <r>
      <rPr>
        <sz val="12"/>
        <color indexed="10"/>
        <rFont val="Times New Roman"/>
        <family val="1"/>
        <charset val="204"/>
      </rPr>
      <t>a</t>
    </r>
    <r>
      <rPr>
        <sz val="12"/>
        <color indexed="8"/>
        <rFont val="Times New Roman"/>
        <family val="1"/>
        <charset val="204"/>
      </rPr>
      <t xml:space="preserve"> группа </t>
    </r>
  </si>
  <si>
    <r>
      <t xml:space="preserve">III </t>
    </r>
    <r>
      <rPr>
        <sz val="12"/>
        <color indexed="10"/>
        <rFont val="Times New Roman"/>
        <family val="1"/>
        <charset val="204"/>
      </rPr>
      <t>б</t>
    </r>
    <r>
      <rPr>
        <sz val="12"/>
        <color indexed="8"/>
        <rFont val="Times New Roman"/>
        <family val="1"/>
        <charset val="204"/>
      </rPr>
      <t xml:space="preserve"> группа</t>
    </r>
  </si>
  <si>
    <r>
      <t>в вечернее время           (после 18:00)</t>
    </r>
    <r>
      <rPr>
        <sz val="12"/>
        <color indexed="10"/>
        <rFont val="Times New Roman"/>
        <family val="1"/>
        <charset val="204"/>
      </rPr>
      <t xml:space="preserve"> </t>
    </r>
  </si>
  <si>
    <t xml:space="preserve"> Лица, перенесшие COVID-19, с коморбидным фоном (наличие двух и более хронических неинфекционных заболеваний)  - 1 группа  </t>
  </si>
  <si>
    <t>Иные граждане (инициативные и все, не вошедшие в 1 и 2 группу)</t>
  </si>
  <si>
    <r>
      <t xml:space="preserve"> </t>
    </r>
    <r>
      <rPr>
        <b/>
        <sz val="11"/>
        <color theme="1"/>
        <rFont val="Times New Roman"/>
        <family val="1"/>
        <charset val="204"/>
      </rPr>
      <t>Доля лиц с отклонениями  от нормы,</t>
    </r>
    <r>
      <rPr>
        <sz val="11"/>
        <color theme="1"/>
        <rFont val="Times New Roman"/>
        <family val="1"/>
        <charset val="204"/>
      </rPr>
      <t xml:space="preserve"> выявленными у граждан, перенсеших новую коронавирусную инфекцию COVID-19 </t>
    </r>
    <r>
      <rPr>
        <b/>
        <sz val="11"/>
        <color theme="1"/>
        <rFont val="Times New Roman"/>
        <family val="1"/>
        <charset val="204"/>
      </rPr>
      <t xml:space="preserve">по результатам I этапа </t>
    </r>
    <r>
      <rPr>
        <sz val="11"/>
        <color theme="1"/>
        <rFont val="Times New Roman"/>
        <family val="1"/>
        <charset val="204"/>
      </rPr>
      <t xml:space="preserve">углубленной диспансеризации (доля от количества граждан, завершивших I этап углубленной диспансеризации и прошедших конкретное исследование, %)  </t>
    </r>
  </si>
  <si>
    <r>
      <t xml:space="preserve">  </t>
    </r>
    <r>
      <rPr>
        <b/>
        <sz val="11"/>
        <color theme="1"/>
        <rFont val="Times New Roman"/>
        <family val="1"/>
        <charset val="204"/>
      </rPr>
      <t>Доля лиц с отклонениями  от нормы,</t>
    </r>
    <r>
      <rPr>
        <sz val="11"/>
        <color theme="1"/>
        <rFont val="Times New Roman"/>
        <family val="1"/>
        <charset val="204"/>
      </rPr>
      <t xml:space="preserve"> выявленными у граждан, перенсеших новую коронавирусную инфекцию COVID-19 </t>
    </r>
    <r>
      <rPr>
        <b/>
        <sz val="11"/>
        <color theme="1"/>
        <rFont val="Times New Roman"/>
        <family val="1"/>
        <charset val="204"/>
      </rPr>
      <t xml:space="preserve">по результатам II этапа </t>
    </r>
    <r>
      <rPr>
        <sz val="11"/>
        <color theme="1"/>
        <rFont val="Times New Roman"/>
        <family val="1"/>
        <charset val="204"/>
      </rPr>
      <t xml:space="preserve">углубленной диспансеризации (доля от количества граждан, завершивших II этап углубленной диспансеризации и прошедших конкретное исследование, %)  </t>
    </r>
  </si>
  <si>
    <t>Факт</t>
  </si>
  <si>
    <t>Ефимов Виталий Владимирович</t>
  </si>
  <si>
    <t>Беспалов Владислав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</si>
</sst>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9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2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7" fillId="0" borderId="0"/>
  </cellStyleXfs>
  <cellXfs count="161">
    <xf numFmtId="0" fontId="0" fillId="0" borderId="0" xfId="0"/>
    <xf numFmtId="0" fontId="9" fillId="0" borderId="0" xfId="0" applyFont="1"/>
    <xf numFmtId="0" fontId="0" fillId="0" borderId="0" xfId="0" applyFont="1"/>
    <xf numFmtId="0" fontId="0" fillId="0" borderId="0" xfId="0" applyAlignment="1"/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5" fillId="0" borderId="0" xfId="0" applyFont="1" applyBorder="1"/>
    <xf numFmtId="0" fontId="0" fillId="0" borderId="0" xfId="0" applyFill="1" applyAlignment="1">
      <alignment horizontal="left" vertical="center" indent="1"/>
    </xf>
    <xf numFmtId="0" fontId="0" fillId="8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 wrapText="1"/>
    </xf>
    <xf numFmtId="0" fontId="0" fillId="0" borderId="1" xfId="0" applyNumberFormat="1" applyFill="1" applyBorder="1"/>
    <xf numFmtId="0" fontId="8" fillId="0" borderId="1" xfId="0" applyFont="1" applyFill="1" applyBorder="1"/>
    <xf numFmtId="0" fontId="6" fillId="0" borderId="1" xfId="2" applyFont="1" applyFill="1" applyBorder="1" applyAlignment="1">
      <alignment horizontal="left" vertical="center" wrapText="1" indent="1"/>
    </xf>
    <xf numFmtId="0" fontId="17" fillId="0" borderId="1" xfId="1" applyFill="1" applyBorder="1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8" xfId="0" applyBorder="1" applyAlignment="1">
      <alignment horizontal="center" vertical="top"/>
    </xf>
    <xf numFmtId="0" fontId="0" fillId="6" borderId="1" xfId="0" applyFill="1" applyBorder="1" applyProtection="1">
      <protection locked="0"/>
    </xf>
    <xf numFmtId="0" fontId="20" fillId="11" borderId="0" xfId="0" applyFont="1" applyFill="1" applyAlignment="1" applyProtection="1">
      <alignment horizontal="center" vertical="center" wrapText="1"/>
      <protection hidden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center"/>
    </xf>
    <xf numFmtId="14" fontId="21" fillId="0" borderId="0" xfId="0" applyNumberFormat="1" applyFont="1" applyProtection="1">
      <protection hidden="1"/>
    </xf>
    <xf numFmtId="0" fontId="0" fillId="6" borderId="1" xfId="0" applyFill="1" applyBorder="1" applyAlignment="1" applyProtection="1">
      <alignment horizontal="center" vertical="center"/>
      <protection locked="0"/>
    </xf>
    <xf numFmtId="0" fontId="23" fillId="0" borderId="0" xfId="0" applyFont="1" applyAlignment="1"/>
    <xf numFmtId="3" fontId="24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25" fillId="0" borderId="0" xfId="0" applyFont="1"/>
    <xf numFmtId="0" fontId="25" fillId="0" borderId="0" xfId="0" applyFont="1" applyAlignment="1"/>
    <xf numFmtId="0" fontId="0" fillId="0" borderId="8" xfId="0" applyBorder="1" applyAlignment="1">
      <alignment horizontal="center" vertical="top"/>
    </xf>
    <xf numFmtId="0" fontId="0" fillId="0" borderId="0" xfId="0" applyFill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0" fontId="2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8" fillId="13" borderId="1" xfId="0" applyFont="1" applyFill="1" applyBorder="1" applyAlignment="1">
      <alignment horizontal="center" vertical="center"/>
    </xf>
    <xf numFmtId="3" fontId="0" fillId="0" borderId="0" xfId="0" applyNumberFormat="1" applyFill="1"/>
    <xf numFmtId="0" fontId="0" fillId="2" borderId="1" xfId="0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13" fillId="16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3" fontId="26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vertical="center"/>
    </xf>
    <xf numFmtId="3" fontId="13" fillId="17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16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24" fillId="5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/>
    </xf>
    <xf numFmtId="0" fontId="33" fillId="12" borderId="1" xfId="0" applyFont="1" applyFill="1" applyBorder="1" applyAlignment="1">
      <alignment horizontal="center" vertical="center"/>
    </xf>
    <xf numFmtId="49" fontId="33" fillId="1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0" fillId="13" borderId="1" xfId="0" applyFont="1" applyFill="1" applyBorder="1" applyAlignment="1" applyProtection="1">
      <alignment horizontal="center" vertical="center"/>
    </xf>
    <xf numFmtId="164" fontId="10" fillId="13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 wrapText="1"/>
    </xf>
    <xf numFmtId="0" fontId="37" fillId="19" borderId="1" xfId="0" applyFont="1" applyFill="1" applyBorder="1" applyAlignment="1">
      <alignment horizontal="center" vertical="center"/>
    </xf>
    <xf numFmtId="0" fontId="37" fillId="19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37" fillId="5" borderId="1" xfId="0" applyFont="1" applyFill="1" applyBorder="1" applyAlignment="1" applyProtection="1">
      <alignment horizontal="center" vertical="center"/>
    </xf>
    <xf numFmtId="0" fontId="24" fillId="5" borderId="1" xfId="0" applyFont="1" applyFill="1" applyBorder="1" applyAlignment="1" applyProtection="1">
      <alignment horizontal="center" vertical="center"/>
    </xf>
    <xf numFmtId="0" fontId="0" fillId="0" borderId="0" xfId="0" applyFill="1" applyAlignment="1" applyProtection="1"/>
    <xf numFmtId="0" fontId="0" fillId="0" borderId="0" xfId="0" applyProtection="1"/>
    <xf numFmtId="0" fontId="24" fillId="12" borderId="1" xfId="0" applyFont="1" applyFill="1" applyBorder="1" applyAlignment="1" applyProtection="1">
      <alignment horizontal="center" vertical="center"/>
    </xf>
    <xf numFmtId="0" fontId="1" fillId="9" borderId="9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wrapText="1"/>
      <protection locked="0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top"/>
    </xf>
    <xf numFmtId="0" fontId="14" fillId="0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top" wrapText="1"/>
    </xf>
    <xf numFmtId="0" fontId="22" fillId="0" borderId="0" xfId="0" applyFont="1" applyAlignment="1" applyProtection="1">
      <alignment horizontal="center" vertical="center" wrapText="1"/>
      <protection hidden="1"/>
    </xf>
    <xf numFmtId="0" fontId="19" fillId="10" borderId="9" xfId="0" applyFont="1" applyFill="1" applyBorder="1" applyAlignment="1" applyProtection="1">
      <alignment horizontal="center" vertical="center" wrapText="1"/>
    </xf>
    <xf numFmtId="0" fontId="18" fillId="6" borderId="1" xfId="0" applyFont="1" applyFill="1" applyBorder="1" applyAlignment="1" applyProtection="1">
      <alignment horizontal="center" vertical="center" wrapText="1"/>
      <protection locked="0"/>
    </xf>
    <xf numFmtId="0" fontId="38" fillId="0" borderId="7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32" fillId="20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29" fillId="10" borderId="9" xfId="0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32" fillId="18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center" wrapText="1"/>
    </xf>
    <xf numFmtId="0" fontId="0" fillId="2" borderId="5" xfId="0" applyFill="1" applyBorder="1" applyAlignment="1" applyProtection="1">
      <alignment horizontal="center" wrapText="1"/>
    </xf>
    <xf numFmtId="0" fontId="0" fillId="2" borderId="6" xfId="0" applyFill="1" applyBorder="1" applyAlignment="1" applyProtection="1">
      <alignment horizontal="center" wrapText="1"/>
    </xf>
    <xf numFmtId="0" fontId="18" fillId="14" borderId="4" xfId="0" applyFont="1" applyFill="1" applyBorder="1" applyAlignment="1">
      <alignment horizontal="center" vertical="center" wrapText="1"/>
    </xf>
    <xf numFmtId="0" fontId="18" fillId="14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wrapText="1"/>
    </xf>
    <xf numFmtId="0" fontId="0" fillId="0" borderId="2" xfId="0" applyFill="1" applyBorder="1" applyAlignment="1"/>
    <xf numFmtId="0" fontId="0" fillId="0" borderId="0" xfId="0" applyFill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horizontal="center" vertical="center" wrapText="1"/>
    </xf>
    <xf numFmtId="0" fontId="13" fillId="15" borderId="11" xfId="0" applyFont="1" applyFill="1" applyBorder="1" applyAlignment="1">
      <alignment horizontal="center" vertical="center"/>
    </xf>
    <xf numFmtId="0" fontId="13" fillId="15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31" fillId="15" borderId="10" xfId="0" applyFont="1" applyFill="1" applyBorder="1" applyAlignment="1">
      <alignment horizontal="center" vertical="center" wrapText="1"/>
    </xf>
    <xf numFmtId="0" fontId="31" fillId="15" borderId="3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3 2" xfId="2"/>
  </cellStyles>
  <dxfs count="64"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33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5</xdr:row>
      <xdr:rowOff>219075</xdr:rowOff>
    </xdr:from>
    <xdr:to>
      <xdr:col>11</xdr:col>
      <xdr:colOff>333375</xdr:colOff>
      <xdr:row>15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295525" y="1924050"/>
          <a:ext cx="11125200" cy="422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3200" b="1">
              <a:solidFill>
                <a:srgbClr val="FF0000"/>
              </a:solidFill>
            </a:rPr>
            <a:t>25.01.2022 в 10:59 от </a:t>
          </a:r>
          <a:r>
            <a:rPr lang="en-US" sz="3200" b="1">
              <a:solidFill>
                <a:srgbClr val="FF0000"/>
              </a:solidFill>
            </a:rPr>
            <a:t>OYu-Bokareva@vomiac.ru</a:t>
          </a:r>
          <a:r>
            <a:rPr lang="ru-RU" sz="3200" b="1">
              <a:solidFill>
                <a:srgbClr val="FF0000"/>
              </a:solidFill>
            </a:rPr>
            <a:t> (Ольга Юрьевна Бокарева) получено письмо с просьбой удалить этот лист и в шаблоне,</a:t>
          </a:r>
          <a:r>
            <a:rPr lang="ru-RU" sz="3200" b="1" baseline="0">
              <a:solidFill>
                <a:srgbClr val="FF0000"/>
              </a:solidFill>
            </a:rPr>
            <a:t> и в своде. Т.к. на этот лист завязано очень много на других листах, то я принял решение просто скрыть этот лист и связать ячейки с названием организации, числом и т.д. со вторым листом, который теперь стал первым («углубл.дисп. 1 группа»)</a:t>
          </a:r>
          <a:endParaRPr lang="ru-RU" sz="3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crb_leninsk@volganet.ru" TargetMode="External"/><Relationship Id="rId13" Type="http://schemas.openxmlformats.org/officeDocument/2006/relationships/hyperlink" Target="mailto:p5@volganet.ru" TargetMode="External"/><Relationship Id="rId18" Type="http://schemas.openxmlformats.org/officeDocument/2006/relationships/hyperlink" Target="mailto:crb_danilovka@volganet.ru" TargetMode="External"/><Relationship Id="rId26" Type="http://schemas.openxmlformats.org/officeDocument/2006/relationships/hyperlink" Target="mailto:crb_bykovo@volganet.ru" TargetMode="External"/><Relationship Id="rId39" Type="http://schemas.openxmlformats.org/officeDocument/2006/relationships/hyperlink" Target="mailto:crb_kikvidze@volganet.ru" TargetMode="External"/><Relationship Id="rId3" Type="http://schemas.openxmlformats.org/officeDocument/2006/relationships/hyperlink" Target="mailto:gb_kam@volganet.ru" TargetMode="External"/><Relationship Id="rId21" Type="http://schemas.openxmlformats.org/officeDocument/2006/relationships/hyperlink" Target="mailto:crb_rudnya@volganet.ru" TargetMode="External"/><Relationship Id="rId34" Type="http://schemas.openxmlformats.org/officeDocument/2006/relationships/hyperlink" Target="mailto:crb_jirnovsk@volganet.ru" TargetMode="External"/><Relationship Id="rId42" Type="http://schemas.openxmlformats.org/officeDocument/2006/relationships/hyperlink" Target="mailto:kp3@volganet.ru" TargetMode="External"/><Relationship Id="rId7" Type="http://schemas.openxmlformats.org/officeDocument/2006/relationships/hyperlink" Target="mailto:crb_nikolaevsk@volganet.ru" TargetMode="External"/><Relationship Id="rId12" Type="http://schemas.openxmlformats.org/officeDocument/2006/relationships/hyperlink" Target="mailto:crb_kumylga@volganet.ru" TargetMode="External"/><Relationship Id="rId17" Type="http://schemas.openxmlformats.org/officeDocument/2006/relationships/hyperlink" Target="mailto:b22@volganet.ru" TargetMode="External"/><Relationship Id="rId25" Type="http://schemas.openxmlformats.org/officeDocument/2006/relationships/hyperlink" Target="mailto:crb_elan@volganet.ru" TargetMode="External"/><Relationship Id="rId33" Type="http://schemas.openxmlformats.org/officeDocument/2006/relationships/hyperlink" Target="mailto:crb_kotovo@volganet.ru" TargetMode="External"/><Relationship Id="rId38" Type="http://schemas.openxmlformats.org/officeDocument/2006/relationships/hyperlink" Target="mailto:crb_gorodiche@volganet.ru" TargetMode="External"/><Relationship Id="rId2" Type="http://schemas.openxmlformats.org/officeDocument/2006/relationships/hyperlink" Target="mailto:gkb3_vlz@volganet.ru" TargetMode="External"/><Relationship Id="rId16" Type="http://schemas.openxmlformats.org/officeDocument/2006/relationships/hyperlink" Target="mailto:p5_vlz@volganet.ru" TargetMode="External"/><Relationship Id="rId20" Type="http://schemas.openxmlformats.org/officeDocument/2006/relationships/hyperlink" Target="mailto:crb_olhovka@volganet.ru" TargetMode="External"/><Relationship Id="rId29" Type="http://schemas.openxmlformats.org/officeDocument/2006/relationships/hyperlink" Target="mailto:crb_frolovo@volganet.ru" TargetMode="External"/><Relationship Id="rId41" Type="http://schemas.openxmlformats.org/officeDocument/2006/relationships/hyperlink" Target="mailto:p30@volganet.ru" TargetMode="External"/><Relationship Id="rId1" Type="http://schemas.openxmlformats.org/officeDocument/2006/relationships/hyperlink" Target="mailto:kp28@volganet.ru" TargetMode="External"/><Relationship Id="rId6" Type="http://schemas.openxmlformats.org/officeDocument/2006/relationships/hyperlink" Target="mailto:crb_dubovka@volganet.ru" TargetMode="External"/><Relationship Id="rId11" Type="http://schemas.openxmlformats.org/officeDocument/2006/relationships/hyperlink" Target="mailto:gkb1fishera@volganet.ru" TargetMode="External"/><Relationship Id="rId24" Type="http://schemas.openxmlformats.org/officeDocument/2006/relationships/hyperlink" Target="mailto:crb_novonikolaevsk@volganet.ru" TargetMode="External"/><Relationship Id="rId32" Type="http://schemas.openxmlformats.org/officeDocument/2006/relationships/hyperlink" Target="mailto:crb_sredneahtub@volganet.ru" TargetMode="External"/><Relationship Id="rId37" Type="http://schemas.openxmlformats.org/officeDocument/2006/relationships/hyperlink" Target="mailto:nuz_okb_vlg1@mail.ru" TargetMode="External"/><Relationship Id="rId40" Type="http://schemas.openxmlformats.org/officeDocument/2006/relationships/hyperlink" Target="mailto:crb_oktyabrsk@volganet.ru" TargetMode="External"/><Relationship Id="rId5" Type="http://schemas.openxmlformats.org/officeDocument/2006/relationships/hyperlink" Target="mailto:crb_urupinsk@volganet.ru" TargetMode="External"/><Relationship Id="rId15" Type="http://schemas.openxmlformats.org/officeDocument/2006/relationships/hyperlink" Target="mailto:kb11@volganet.ru" TargetMode="External"/><Relationship Id="rId23" Type="http://schemas.openxmlformats.org/officeDocument/2006/relationships/hyperlink" Target="mailto:crb_kotelnikovo@volganet.ru" TargetMode="External"/><Relationship Id="rId28" Type="http://schemas.openxmlformats.org/officeDocument/2006/relationships/hyperlink" Target="mailto:crb_kletskaya@volganet.ru" TargetMode="External"/><Relationship Id="rId36" Type="http://schemas.openxmlformats.org/officeDocument/2006/relationships/hyperlink" Target="mailto:crb_chernyshk@volganet.ru" TargetMode="External"/><Relationship Id="rId10" Type="http://schemas.openxmlformats.org/officeDocument/2006/relationships/hyperlink" Target="mailto:crb_novoannensk@volganet.ru" TargetMode="External"/><Relationship Id="rId19" Type="http://schemas.openxmlformats.org/officeDocument/2006/relationships/hyperlink" Target="mailto:kp1@volganet.ru" TargetMode="External"/><Relationship Id="rId31" Type="http://schemas.openxmlformats.org/officeDocument/2006/relationships/hyperlink" Target="mailto:crb_staropoltav@volganet.ru" TargetMode="External"/><Relationship Id="rId4" Type="http://schemas.openxmlformats.org/officeDocument/2006/relationships/hyperlink" Target="mailto:crb_serafimovich@volganet.ru" TargetMode="External"/><Relationship Id="rId9" Type="http://schemas.openxmlformats.org/officeDocument/2006/relationships/hyperlink" Target="mailto:kbsmp7@volganet.ru" TargetMode="External"/><Relationship Id="rId14" Type="http://schemas.openxmlformats.org/officeDocument/2006/relationships/hyperlink" Target="mailto:p4@volganet.ru" TargetMode="External"/><Relationship Id="rId22" Type="http://schemas.openxmlformats.org/officeDocument/2006/relationships/hyperlink" Target="mailto:gb2_vlz@volganet.ru" TargetMode="External"/><Relationship Id="rId27" Type="http://schemas.openxmlformats.org/officeDocument/2006/relationships/hyperlink" Target="mailto:crb_alekseevka@volganet.ru" TargetMode="External"/><Relationship Id="rId30" Type="http://schemas.openxmlformats.org/officeDocument/2006/relationships/hyperlink" Target="mailto:crb_ilovla@volganet.ru" TargetMode="External"/><Relationship Id="rId35" Type="http://schemas.openxmlformats.org/officeDocument/2006/relationships/hyperlink" Target="mailto:crb_svetloyar@volganet.ru" TargetMode="External"/><Relationship Id="rId43" Type="http://schemas.openxmlformats.org/officeDocument/2006/relationships/hyperlink" Target="mailto:kbsmp15@volganet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CCFFCC"/>
  </sheetPr>
  <dimension ref="A1:J18"/>
  <sheetViews>
    <sheetView workbookViewId="0">
      <selection activeCell="A3" sqref="A3:H3"/>
    </sheetView>
  </sheetViews>
  <sheetFormatPr defaultRowHeight="15" x14ac:dyDescent="0.25"/>
  <cols>
    <col min="1" max="1" width="22.85546875" customWidth="1"/>
    <col min="2" max="6" width="17.28515625" customWidth="1"/>
    <col min="7" max="8" width="15.85546875" customWidth="1"/>
    <col min="9" max="9" width="46.140625" customWidth="1"/>
    <col min="10" max="10" width="27.85546875" hidden="1" customWidth="1"/>
  </cols>
  <sheetData>
    <row r="1" spans="1:10" ht="21.75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</row>
    <row r="3" spans="1:10" ht="43.5" customHeight="1" x14ac:dyDescent="0.25">
      <c r="A3" s="99" t="str">
        <f>IF('углубл.дисп. 1 группа'!A3&lt;&gt;"",'углубл.дисп. 1 группа'!A3,"")</f>
        <v xml:space="preserve"> ГБУЗ "Нехаевская центральная районная больница"</v>
      </c>
      <c r="B3" s="99"/>
      <c r="C3" s="99"/>
      <c r="D3" s="99"/>
      <c r="E3" s="99"/>
      <c r="F3" s="99"/>
      <c r="G3" s="99"/>
      <c r="H3" s="99"/>
      <c r="I3" s="97" t="str">
        <f>"Введена некорректная дата «"&amp;$C$5&amp;" "&amp;$D$5&amp;" "&amp;$E$5&amp;"»"</f>
        <v>Введена некорректная дата «26 декабря 2024»</v>
      </c>
    </row>
    <row r="4" spans="1:10" ht="27" customHeight="1" x14ac:dyDescent="0.25">
      <c r="A4" s="94" t="s">
        <v>195</v>
      </c>
      <c r="B4" s="94"/>
      <c r="C4" s="94"/>
      <c r="D4" s="94"/>
      <c r="E4" s="94"/>
      <c r="F4" s="94"/>
      <c r="G4" s="94"/>
      <c r="H4" s="94"/>
      <c r="I4" s="97"/>
    </row>
    <row r="5" spans="1:10" ht="27" customHeight="1" x14ac:dyDescent="0.25">
      <c r="A5" s="28">
        <f>IF(AND(C5&lt;&gt;"",D5&lt;&gt;"",E5&lt;&gt;"")=TRUE,DATEVALUE(C5&amp;"."&amp;VLOOKUP(D5,'Перечень ЛПУ'!$E$2:$G$14,3,0)&amp;"."&amp;E5),"22.07.1966")</f>
        <v>45652</v>
      </c>
      <c r="B5" s="32"/>
      <c r="C5" s="29">
        <f>IF('углубл.дисп. 1 группа'!E5&lt;&gt;"",'углубл.дисп. 1 группа'!E5,"")</f>
        <v>26</v>
      </c>
      <c r="D5" s="29" t="str">
        <f>IF('углубл.дисп. 1 группа'!F5&lt;&gt;"",'углубл.дисп. 1 группа'!F5,"")</f>
        <v>декабря</v>
      </c>
      <c r="E5" s="29">
        <f>IF('углубл.дисп. 1 группа'!G5&lt;&gt;"",'углубл.дисп. 1 группа'!G5,"")</f>
        <v>2024</v>
      </c>
      <c r="F5" s="27" t="s">
        <v>212</v>
      </c>
      <c r="G5" s="32"/>
      <c r="H5" s="32"/>
      <c r="I5" s="97"/>
    </row>
    <row r="6" spans="1:10" ht="27" customHeight="1" x14ac:dyDescent="0.25">
      <c r="A6" s="23"/>
      <c r="B6" s="23"/>
      <c r="C6" s="23" t="s">
        <v>197</v>
      </c>
      <c r="D6" s="23" t="s">
        <v>198</v>
      </c>
      <c r="E6" s="23" t="s">
        <v>199</v>
      </c>
      <c r="F6" s="23"/>
      <c r="G6" s="23"/>
      <c r="H6" s="23"/>
    </row>
    <row r="7" spans="1:10" ht="38.25" customHeight="1" x14ac:dyDescent="0.25">
      <c r="A7" s="91" t="s">
        <v>1</v>
      </c>
      <c r="B7" s="92"/>
      <c r="C7" s="93"/>
      <c r="D7" s="91" t="s">
        <v>2</v>
      </c>
      <c r="E7" s="92"/>
      <c r="F7" s="93"/>
      <c r="G7" s="95" t="s">
        <v>75</v>
      </c>
      <c r="H7" s="96" t="s">
        <v>140</v>
      </c>
      <c r="I7" s="98" t="s">
        <v>196</v>
      </c>
    </row>
    <row r="8" spans="1:10" ht="137.25" customHeight="1" x14ac:dyDescent="0.25">
      <c r="A8" s="11" t="s">
        <v>3</v>
      </c>
      <c r="B8" s="11" t="s">
        <v>4</v>
      </c>
      <c r="C8" s="11" t="s">
        <v>13</v>
      </c>
      <c r="D8" s="11" t="s">
        <v>3</v>
      </c>
      <c r="E8" s="11" t="s">
        <v>4</v>
      </c>
      <c r="F8" s="11" t="s">
        <v>13</v>
      </c>
      <c r="G8" s="95"/>
      <c r="H8" s="96"/>
      <c r="I8" s="98"/>
    </row>
    <row r="9" spans="1:10" ht="15" customHeight="1" x14ac:dyDescent="0.25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98"/>
    </row>
    <row r="10" spans="1:10" ht="27" customHeight="1" x14ac:dyDescent="0.25">
      <c r="A10" s="24"/>
      <c r="B10" s="24"/>
      <c r="C10" s="24"/>
      <c r="D10" s="24"/>
      <c r="E10" s="24"/>
      <c r="F10" s="24"/>
      <c r="G10" s="24"/>
      <c r="H10" s="24"/>
      <c r="I10" s="25" t="str">
        <f>IF(D10&gt;A10,"гр.4 &gt; гр.1","ОК")</f>
        <v>ОК</v>
      </c>
      <c r="J10" t="s">
        <v>81</v>
      </c>
    </row>
    <row r="11" spans="1:10" ht="27" customHeight="1" x14ac:dyDescent="0.25">
      <c r="I11" s="25" t="str">
        <f>IF(E10&gt;B10,"гр.5 &gt; гр.2","ОК")</f>
        <v>ОК</v>
      </c>
      <c r="J11" t="s">
        <v>77</v>
      </c>
    </row>
    <row r="12" spans="1:10" ht="27" customHeight="1" x14ac:dyDescent="0.25">
      <c r="I12" s="25" t="str">
        <f>IF(F10&gt;C10,"гр.6 &gt; гр.3","ОК")</f>
        <v>ОК</v>
      </c>
      <c r="J12" t="s">
        <v>82</v>
      </c>
    </row>
    <row r="13" spans="1:10" ht="15" customHeight="1" x14ac:dyDescent="0.25"/>
    <row r="14" spans="1:10" ht="15.75" x14ac:dyDescent="0.25">
      <c r="B14" s="22" t="s">
        <v>18</v>
      </c>
      <c r="C14" s="90" t="str">
        <f>IF('углубл.дисп. 1 группа'!E14&lt;&gt;"",'углубл.дисп. 1 группа'!E14,"")</f>
        <v>Ефимов Виталий Владимирович</v>
      </c>
      <c r="D14" s="90"/>
      <c r="E14" s="90"/>
      <c r="F14" s="90"/>
      <c r="H14" s="1"/>
    </row>
    <row r="15" spans="1:10" ht="15.75" x14ac:dyDescent="0.25">
      <c r="B15" s="22"/>
      <c r="C15" s="3"/>
      <c r="H15" s="1"/>
    </row>
    <row r="16" spans="1:10" ht="15.75" x14ac:dyDescent="0.25">
      <c r="B16" s="22" t="s">
        <v>19</v>
      </c>
      <c r="C16" s="90" t="str">
        <f>IF('углубл.дисп. 1 группа'!E16&lt;&gt;"",'углубл.дисп. 1 группа'!E16,"")</f>
        <v>Беспалов Владислав Владимирович</v>
      </c>
      <c r="D16" s="90"/>
      <c r="E16" s="90"/>
      <c r="F16" s="90"/>
      <c r="H16" s="1"/>
    </row>
    <row r="17" spans="2:8" ht="15.75" x14ac:dyDescent="0.25">
      <c r="B17" s="22"/>
      <c r="C17" s="3"/>
      <c r="H17" s="1"/>
    </row>
    <row r="18" spans="2:8" ht="15.75" x14ac:dyDescent="0.25">
      <c r="B18" s="22" t="s">
        <v>20</v>
      </c>
      <c r="C18" s="90">
        <f>IF('углубл.дисп. 1 группа'!E18&lt;&gt;"",'углубл.дисп. 1 группа'!E18,"")</f>
        <v>89047542538</v>
      </c>
      <c r="D18" s="90"/>
      <c r="E18" s="90"/>
      <c r="F18" s="90"/>
      <c r="H18" s="1"/>
    </row>
  </sheetData>
  <sheetProtection password="DB70" sheet="1" objects="1" scenarios="1" autoFilter="0"/>
  <mergeCells count="12">
    <mergeCell ref="C16:F16"/>
    <mergeCell ref="C18:F18"/>
    <mergeCell ref="I3:I5"/>
    <mergeCell ref="I7:I9"/>
    <mergeCell ref="A3:H3"/>
    <mergeCell ref="A1:H1"/>
    <mergeCell ref="C14:F14"/>
    <mergeCell ref="A7:C7"/>
    <mergeCell ref="D7:F7"/>
    <mergeCell ref="A4:H4"/>
    <mergeCell ref="G7:G8"/>
    <mergeCell ref="H7:H8"/>
  </mergeCells>
  <conditionalFormatting sqref="I10">
    <cfRule type="expression" dxfId="63" priority="4" stopIfTrue="1">
      <formula>I10&lt;&gt;"ОК"</formula>
    </cfRule>
  </conditionalFormatting>
  <conditionalFormatting sqref="I11">
    <cfRule type="expression" dxfId="62" priority="3" stopIfTrue="1">
      <formula>I11&lt;&gt;"ОК"</formula>
    </cfRule>
  </conditionalFormatting>
  <conditionalFormatting sqref="I12">
    <cfRule type="expression" dxfId="61" priority="2" stopIfTrue="1">
      <formula>I12&lt;&gt;"ОК"</formula>
    </cfRule>
  </conditionalFormatting>
  <conditionalFormatting sqref="I3:I5">
    <cfRule type="expression" dxfId="60" priority="1">
      <formula>ISERROR($A$5)</formula>
    </cfRule>
  </conditionalFormatting>
  <dataValidations count="5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A3:H3">
      <formula1>НазванияОрганизаций</formula1>
    </dataValidation>
    <dataValidation type="custom" showInputMessage="1" showErrorMessage="1" errorTitle="В Н И М А Н И Е !" error="Перед заполнением таблицы НУЖНО ВНАЧАЛЕ ЗАПОЛНИТЬ:_x000a_1) название организации;_x000a_2) ФИО гл.врача;_x000a_3) ФИО исполнителя;_x000a_4) телефон исполнителя._x000a__x000a_=======  А ТАКЖЕ  =======_x000a__x000a_В ЭТУ ЯЧЕЙКУ МОЖНО ВВЕСТИ ТОЛЬКО ЦЕЛОЕ ЧИСЛО &gt;= 0._x000a_" sqref="A10:H10">
      <formula1>AND($A$3&lt;&gt;"",$C$14&lt;&gt;"",$C$16&lt;&gt;"",$C$18&lt;&gt;"",ISNUMBER(A10),A10&gt;=0,IF(ISERROR(SEARCH(",?",A10)),0,1)=0)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C5">
      <formula1>число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D5">
      <formula1>месяц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E5">
      <formula1>год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verticalDpi="4294967295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N60"/>
  <sheetViews>
    <sheetView topLeftCell="A4" workbookViewId="0">
      <selection activeCell="D6" sqref="D6"/>
    </sheetView>
  </sheetViews>
  <sheetFormatPr defaultRowHeight="15" x14ac:dyDescent="0.25"/>
  <cols>
    <col min="1" max="1" width="6.5703125" style="46" customWidth="1"/>
    <col min="2" max="2" width="48.85546875" style="46" customWidth="1"/>
    <col min="3" max="3" width="10.140625" style="46" customWidth="1"/>
    <col min="4" max="4" width="13" style="46" customWidth="1"/>
    <col min="5" max="7" width="12.140625" style="46" customWidth="1"/>
    <col min="8" max="8" width="11" style="46" customWidth="1"/>
    <col min="9" max="9" width="12.140625" style="46" customWidth="1"/>
    <col min="10" max="10" width="11.28515625" style="46" customWidth="1"/>
    <col min="11" max="14" width="12.140625" style="46" customWidth="1"/>
    <col min="15" max="212" width="9.140625" style="46"/>
    <col min="213" max="213" width="10.140625" style="46" customWidth="1"/>
    <col min="214" max="214" width="48.85546875" style="46" customWidth="1"/>
    <col min="215" max="215" width="10.140625" style="46" customWidth="1"/>
    <col min="216" max="218" width="12.140625" style="46" customWidth="1"/>
    <col min="219" max="219" width="11" style="46" customWidth="1"/>
    <col min="220" max="220" width="12.140625" style="46" customWidth="1"/>
    <col min="221" max="221" width="11.28515625" style="46" customWidth="1"/>
    <col min="222" max="225" width="12.140625" style="46" customWidth="1"/>
    <col min="226" max="256" width="9.140625" style="46"/>
    <col min="257" max="257" width="6.5703125" style="46" customWidth="1"/>
    <col min="258" max="258" width="48.85546875" style="46" customWidth="1"/>
    <col min="259" max="259" width="10.140625" style="46" customWidth="1"/>
    <col min="260" max="260" width="13" style="46" customWidth="1"/>
    <col min="261" max="263" width="12.140625" style="46" customWidth="1"/>
    <col min="264" max="264" width="11" style="46" customWidth="1"/>
    <col min="265" max="265" width="12.140625" style="46" customWidth="1"/>
    <col min="266" max="266" width="11.28515625" style="46" customWidth="1"/>
    <col min="267" max="270" width="12.140625" style="46" customWidth="1"/>
    <col min="271" max="468" width="9.140625" style="46"/>
    <col min="469" max="469" width="10.140625" style="46" customWidth="1"/>
    <col min="470" max="470" width="48.85546875" style="46" customWidth="1"/>
    <col min="471" max="471" width="10.140625" style="46" customWidth="1"/>
    <col min="472" max="474" width="12.140625" style="46" customWidth="1"/>
    <col min="475" max="475" width="11" style="46" customWidth="1"/>
    <col min="476" max="476" width="12.140625" style="46" customWidth="1"/>
    <col min="477" max="477" width="11.28515625" style="46" customWidth="1"/>
    <col min="478" max="481" width="12.140625" style="46" customWidth="1"/>
    <col min="482" max="512" width="9.140625" style="46"/>
    <col min="513" max="513" width="6.5703125" style="46" customWidth="1"/>
    <col min="514" max="514" width="48.85546875" style="46" customWidth="1"/>
    <col min="515" max="515" width="10.140625" style="46" customWidth="1"/>
    <col min="516" max="516" width="13" style="46" customWidth="1"/>
    <col min="517" max="519" width="12.140625" style="46" customWidth="1"/>
    <col min="520" max="520" width="11" style="46" customWidth="1"/>
    <col min="521" max="521" width="12.140625" style="46" customWidth="1"/>
    <col min="522" max="522" width="11.28515625" style="46" customWidth="1"/>
    <col min="523" max="526" width="12.140625" style="46" customWidth="1"/>
    <col min="527" max="724" width="9.140625" style="46"/>
    <col min="725" max="725" width="10.140625" style="46" customWidth="1"/>
    <col min="726" max="726" width="48.85546875" style="46" customWidth="1"/>
    <col min="727" max="727" width="10.140625" style="46" customWidth="1"/>
    <col min="728" max="730" width="12.140625" style="46" customWidth="1"/>
    <col min="731" max="731" width="11" style="46" customWidth="1"/>
    <col min="732" max="732" width="12.140625" style="46" customWidth="1"/>
    <col min="733" max="733" width="11.28515625" style="46" customWidth="1"/>
    <col min="734" max="737" width="12.140625" style="46" customWidth="1"/>
    <col min="738" max="768" width="9.140625" style="46"/>
    <col min="769" max="769" width="6.5703125" style="46" customWidth="1"/>
    <col min="770" max="770" width="48.85546875" style="46" customWidth="1"/>
    <col min="771" max="771" width="10.140625" style="46" customWidth="1"/>
    <col min="772" max="772" width="13" style="46" customWidth="1"/>
    <col min="773" max="775" width="12.140625" style="46" customWidth="1"/>
    <col min="776" max="776" width="11" style="46" customWidth="1"/>
    <col min="777" max="777" width="12.140625" style="46" customWidth="1"/>
    <col min="778" max="778" width="11.28515625" style="46" customWidth="1"/>
    <col min="779" max="782" width="12.140625" style="46" customWidth="1"/>
    <col min="783" max="980" width="9.140625" style="46"/>
    <col min="981" max="981" width="10.140625" style="46" customWidth="1"/>
    <col min="982" max="982" width="48.85546875" style="46" customWidth="1"/>
    <col min="983" max="983" width="10.140625" style="46" customWidth="1"/>
    <col min="984" max="986" width="12.140625" style="46" customWidth="1"/>
    <col min="987" max="987" width="11" style="46" customWidth="1"/>
    <col min="988" max="988" width="12.140625" style="46" customWidth="1"/>
    <col min="989" max="989" width="11.28515625" style="46" customWidth="1"/>
    <col min="990" max="993" width="12.140625" style="46" customWidth="1"/>
    <col min="994" max="1024" width="9.140625" style="46"/>
    <col min="1025" max="1025" width="6.5703125" style="46" customWidth="1"/>
    <col min="1026" max="1026" width="48.85546875" style="46" customWidth="1"/>
    <col min="1027" max="1027" width="10.140625" style="46" customWidth="1"/>
    <col min="1028" max="1028" width="13" style="46" customWidth="1"/>
    <col min="1029" max="1031" width="12.140625" style="46" customWidth="1"/>
    <col min="1032" max="1032" width="11" style="46" customWidth="1"/>
    <col min="1033" max="1033" width="12.140625" style="46" customWidth="1"/>
    <col min="1034" max="1034" width="11.28515625" style="46" customWidth="1"/>
    <col min="1035" max="1038" width="12.140625" style="46" customWidth="1"/>
    <col min="1039" max="1236" width="9.140625" style="46"/>
    <col min="1237" max="1237" width="10.140625" style="46" customWidth="1"/>
    <col min="1238" max="1238" width="48.85546875" style="46" customWidth="1"/>
    <col min="1239" max="1239" width="10.140625" style="46" customWidth="1"/>
    <col min="1240" max="1242" width="12.140625" style="46" customWidth="1"/>
    <col min="1243" max="1243" width="11" style="46" customWidth="1"/>
    <col min="1244" max="1244" width="12.140625" style="46" customWidth="1"/>
    <col min="1245" max="1245" width="11.28515625" style="46" customWidth="1"/>
    <col min="1246" max="1249" width="12.140625" style="46" customWidth="1"/>
    <col min="1250" max="1280" width="9.140625" style="46"/>
    <col min="1281" max="1281" width="6.5703125" style="46" customWidth="1"/>
    <col min="1282" max="1282" width="48.85546875" style="46" customWidth="1"/>
    <col min="1283" max="1283" width="10.140625" style="46" customWidth="1"/>
    <col min="1284" max="1284" width="13" style="46" customWidth="1"/>
    <col min="1285" max="1287" width="12.140625" style="46" customWidth="1"/>
    <col min="1288" max="1288" width="11" style="46" customWidth="1"/>
    <col min="1289" max="1289" width="12.140625" style="46" customWidth="1"/>
    <col min="1290" max="1290" width="11.28515625" style="46" customWidth="1"/>
    <col min="1291" max="1294" width="12.140625" style="46" customWidth="1"/>
    <col min="1295" max="1492" width="9.140625" style="46"/>
    <col min="1493" max="1493" width="10.140625" style="46" customWidth="1"/>
    <col min="1494" max="1494" width="48.85546875" style="46" customWidth="1"/>
    <col min="1495" max="1495" width="10.140625" style="46" customWidth="1"/>
    <col min="1496" max="1498" width="12.140625" style="46" customWidth="1"/>
    <col min="1499" max="1499" width="11" style="46" customWidth="1"/>
    <col min="1500" max="1500" width="12.140625" style="46" customWidth="1"/>
    <col min="1501" max="1501" width="11.28515625" style="46" customWidth="1"/>
    <col min="1502" max="1505" width="12.140625" style="46" customWidth="1"/>
    <col min="1506" max="1536" width="9.140625" style="46"/>
    <col min="1537" max="1537" width="6.5703125" style="46" customWidth="1"/>
    <col min="1538" max="1538" width="48.85546875" style="46" customWidth="1"/>
    <col min="1539" max="1539" width="10.140625" style="46" customWidth="1"/>
    <col min="1540" max="1540" width="13" style="46" customWidth="1"/>
    <col min="1541" max="1543" width="12.140625" style="46" customWidth="1"/>
    <col min="1544" max="1544" width="11" style="46" customWidth="1"/>
    <col min="1545" max="1545" width="12.140625" style="46" customWidth="1"/>
    <col min="1546" max="1546" width="11.28515625" style="46" customWidth="1"/>
    <col min="1547" max="1550" width="12.140625" style="46" customWidth="1"/>
    <col min="1551" max="1748" width="9.140625" style="46"/>
    <col min="1749" max="1749" width="10.140625" style="46" customWidth="1"/>
    <col min="1750" max="1750" width="48.85546875" style="46" customWidth="1"/>
    <col min="1751" max="1751" width="10.140625" style="46" customWidth="1"/>
    <col min="1752" max="1754" width="12.140625" style="46" customWidth="1"/>
    <col min="1755" max="1755" width="11" style="46" customWidth="1"/>
    <col min="1756" max="1756" width="12.140625" style="46" customWidth="1"/>
    <col min="1757" max="1757" width="11.28515625" style="46" customWidth="1"/>
    <col min="1758" max="1761" width="12.140625" style="46" customWidth="1"/>
    <col min="1762" max="1792" width="9.140625" style="46"/>
    <col min="1793" max="1793" width="6.5703125" style="46" customWidth="1"/>
    <col min="1794" max="1794" width="48.85546875" style="46" customWidth="1"/>
    <col min="1795" max="1795" width="10.140625" style="46" customWidth="1"/>
    <col min="1796" max="1796" width="13" style="46" customWidth="1"/>
    <col min="1797" max="1799" width="12.140625" style="46" customWidth="1"/>
    <col min="1800" max="1800" width="11" style="46" customWidth="1"/>
    <col min="1801" max="1801" width="12.140625" style="46" customWidth="1"/>
    <col min="1802" max="1802" width="11.28515625" style="46" customWidth="1"/>
    <col min="1803" max="1806" width="12.140625" style="46" customWidth="1"/>
    <col min="1807" max="2004" width="9.140625" style="46"/>
    <col min="2005" max="2005" width="10.140625" style="46" customWidth="1"/>
    <col min="2006" max="2006" width="48.85546875" style="46" customWidth="1"/>
    <col min="2007" max="2007" width="10.140625" style="46" customWidth="1"/>
    <col min="2008" max="2010" width="12.140625" style="46" customWidth="1"/>
    <col min="2011" max="2011" width="11" style="46" customWidth="1"/>
    <col min="2012" max="2012" width="12.140625" style="46" customWidth="1"/>
    <col min="2013" max="2013" width="11.28515625" style="46" customWidth="1"/>
    <col min="2014" max="2017" width="12.140625" style="46" customWidth="1"/>
    <col min="2018" max="2048" width="9.140625" style="46"/>
    <col min="2049" max="2049" width="6.5703125" style="46" customWidth="1"/>
    <col min="2050" max="2050" width="48.85546875" style="46" customWidth="1"/>
    <col min="2051" max="2051" width="10.140625" style="46" customWidth="1"/>
    <col min="2052" max="2052" width="13" style="46" customWidth="1"/>
    <col min="2053" max="2055" width="12.140625" style="46" customWidth="1"/>
    <col min="2056" max="2056" width="11" style="46" customWidth="1"/>
    <col min="2057" max="2057" width="12.140625" style="46" customWidth="1"/>
    <col min="2058" max="2058" width="11.28515625" style="46" customWidth="1"/>
    <col min="2059" max="2062" width="12.140625" style="46" customWidth="1"/>
    <col min="2063" max="2260" width="9.140625" style="46"/>
    <col min="2261" max="2261" width="10.140625" style="46" customWidth="1"/>
    <col min="2262" max="2262" width="48.85546875" style="46" customWidth="1"/>
    <col min="2263" max="2263" width="10.140625" style="46" customWidth="1"/>
    <col min="2264" max="2266" width="12.140625" style="46" customWidth="1"/>
    <col min="2267" max="2267" width="11" style="46" customWidth="1"/>
    <col min="2268" max="2268" width="12.140625" style="46" customWidth="1"/>
    <col min="2269" max="2269" width="11.28515625" style="46" customWidth="1"/>
    <col min="2270" max="2273" width="12.140625" style="46" customWidth="1"/>
    <col min="2274" max="2304" width="9.140625" style="46"/>
    <col min="2305" max="2305" width="6.5703125" style="46" customWidth="1"/>
    <col min="2306" max="2306" width="48.85546875" style="46" customWidth="1"/>
    <col min="2307" max="2307" width="10.140625" style="46" customWidth="1"/>
    <col min="2308" max="2308" width="13" style="46" customWidth="1"/>
    <col min="2309" max="2311" width="12.140625" style="46" customWidth="1"/>
    <col min="2312" max="2312" width="11" style="46" customWidth="1"/>
    <col min="2313" max="2313" width="12.140625" style="46" customWidth="1"/>
    <col min="2314" max="2314" width="11.28515625" style="46" customWidth="1"/>
    <col min="2315" max="2318" width="12.140625" style="46" customWidth="1"/>
    <col min="2319" max="2516" width="9.140625" style="46"/>
    <col min="2517" max="2517" width="10.140625" style="46" customWidth="1"/>
    <col min="2518" max="2518" width="48.85546875" style="46" customWidth="1"/>
    <col min="2519" max="2519" width="10.140625" style="46" customWidth="1"/>
    <col min="2520" max="2522" width="12.140625" style="46" customWidth="1"/>
    <col min="2523" max="2523" width="11" style="46" customWidth="1"/>
    <col min="2524" max="2524" width="12.140625" style="46" customWidth="1"/>
    <col min="2525" max="2525" width="11.28515625" style="46" customWidth="1"/>
    <col min="2526" max="2529" width="12.140625" style="46" customWidth="1"/>
    <col min="2530" max="2560" width="9.140625" style="46"/>
    <col min="2561" max="2561" width="6.5703125" style="46" customWidth="1"/>
    <col min="2562" max="2562" width="48.85546875" style="46" customWidth="1"/>
    <col min="2563" max="2563" width="10.140625" style="46" customWidth="1"/>
    <col min="2564" max="2564" width="13" style="46" customWidth="1"/>
    <col min="2565" max="2567" width="12.140625" style="46" customWidth="1"/>
    <col min="2568" max="2568" width="11" style="46" customWidth="1"/>
    <col min="2569" max="2569" width="12.140625" style="46" customWidth="1"/>
    <col min="2570" max="2570" width="11.28515625" style="46" customWidth="1"/>
    <col min="2571" max="2574" width="12.140625" style="46" customWidth="1"/>
    <col min="2575" max="2772" width="9.140625" style="46"/>
    <col min="2773" max="2773" width="10.140625" style="46" customWidth="1"/>
    <col min="2774" max="2774" width="48.85546875" style="46" customWidth="1"/>
    <col min="2775" max="2775" width="10.140625" style="46" customWidth="1"/>
    <col min="2776" max="2778" width="12.140625" style="46" customWidth="1"/>
    <col min="2779" max="2779" width="11" style="46" customWidth="1"/>
    <col min="2780" max="2780" width="12.140625" style="46" customWidth="1"/>
    <col min="2781" max="2781" width="11.28515625" style="46" customWidth="1"/>
    <col min="2782" max="2785" width="12.140625" style="46" customWidth="1"/>
    <col min="2786" max="2816" width="9.140625" style="46"/>
    <col min="2817" max="2817" width="6.5703125" style="46" customWidth="1"/>
    <col min="2818" max="2818" width="48.85546875" style="46" customWidth="1"/>
    <col min="2819" max="2819" width="10.140625" style="46" customWidth="1"/>
    <col min="2820" max="2820" width="13" style="46" customWidth="1"/>
    <col min="2821" max="2823" width="12.140625" style="46" customWidth="1"/>
    <col min="2824" max="2824" width="11" style="46" customWidth="1"/>
    <col min="2825" max="2825" width="12.140625" style="46" customWidth="1"/>
    <col min="2826" max="2826" width="11.28515625" style="46" customWidth="1"/>
    <col min="2827" max="2830" width="12.140625" style="46" customWidth="1"/>
    <col min="2831" max="3028" width="9.140625" style="46"/>
    <col min="3029" max="3029" width="10.140625" style="46" customWidth="1"/>
    <col min="3030" max="3030" width="48.85546875" style="46" customWidth="1"/>
    <col min="3031" max="3031" width="10.140625" style="46" customWidth="1"/>
    <col min="3032" max="3034" width="12.140625" style="46" customWidth="1"/>
    <col min="3035" max="3035" width="11" style="46" customWidth="1"/>
    <col min="3036" max="3036" width="12.140625" style="46" customWidth="1"/>
    <col min="3037" max="3037" width="11.28515625" style="46" customWidth="1"/>
    <col min="3038" max="3041" width="12.140625" style="46" customWidth="1"/>
    <col min="3042" max="3072" width="9.140625" style="46"/>
    <col min="3073" max="3073" width="6.5703125" style="46" customWidth="1"/>
    <col min="3074" max="3074" width="48.85546875" style="46" customWidth="1"/>
    <col min="3075" max="3075" width="10.140625" style="46" customWidth="1"/>
    <col min="3076" max="3076" width="13" style="46" customWidth="1"/>
    <col min="3077" max="3079" width="12.140625" style="46" customWidth="1"/>
    <col min="3080" max="3080" width="11" style="46" customWidth="1"/>
    <col min="3081" max="3081" width="12.140625" style="46" customWidth="1"/>
    <col min="3082" max="3082" width="11.28515625" style="46" customWidth="1"/>
    <col min="3083" max="3086" width="12.140625" style="46" customWidth="1"/>
    <col min="3087" max="3284" width="9.140625" style="46"/>
    <col min="3285" max="3285" width="10.140625" style="46" customWidth="1"/>
    <col min="3286" max="3286" width="48.85546875" style="46" customWidth="1"/>
    <col min="3287" max="3287" width="10.140625" style="46" customWidth="1"/>
    <col min="3288" max="3290" width="12.140625" style="46" customWidth="1"/>
    <col min="3291" max="3291" width="11" style="46" customWidth="1"/>
    <col min="3292" max="3292" width="12.140625" style="46" customWidth="1"/>
    <col min="3293" max="3293" width="11.28515625" style="46" customWidth="1"/>
    <col min="3294" max="3297" width="12.140625" style="46" customWidth="1"/>
    <col min="3298" max="3328" width="9.140625" style="46"/>
    <col min="3329" max="3329" width="6.5703125" style="46" customWidth="1"/>
    <col min="3330" max="3330" width="48.85546875" style="46" customWidth="1"/>
    <col min="3331" max="3331" width="10.140625" style="46" customWidth="1"/>
    <col min="3332" max="3332" width="13" style="46" customWidth="1"/>
    <col min="3333" max="3335" width="12.140625" style="46" customWidth="1"/>
    <col min="3336" max="3336" width="11" style="46" customWidth="1"/>
    <col min="3337" max="3337" width="12.140625" style="46" customWidth="1"/>
    <col min="3338" max="3338" width="11.28515625" style="46" customWidth="1"/>
    <col min="3339" max="3342" width="12.140625" style="46" customWidth="1"/>
    <col min="3343" max="3540" width="9.140625" style="46"/>
    <col min="3541" max="3541" width="10.140625" style="46" customWidth="1"/>
    <col min="3542" max="3542" width="48.85546875" style="46" customWidth="1"/>
    <col min="3543" max="3543" width="10.140625" style="46" customWidth="1"/>
    <col min="3544" max="3546" width="12.140625" style="46" customWidth="1"/>
    <col min="3547" max="3547" width="11" style="46" customWidth="1"/>
    <col min="3548" max="3548" width="12.140625" style="46" customWidth="1"/>
    <col min="3549" max="3549" width="11.28515625" style="46" customWidth="1"/>
    <col min="3550" max="3553" width="12.140625" style="46" customWidth="1"/>
    <col min="3554" max="3584" width="9.140625" style="46"/>
    <col min="3585" max="3585" width="6.5703125" style="46" customWidth="1"/>
    <col min="3586" max="3586" width="48.85546875" style="46" customWidth="1"/>
    <col min="3587" max="3587" width="10.140625" style="46" customWidth="1"/>
    <col min="3588" max="3588" width="13" style="46" customWidth="1"/>
    <col min="3589" max="3591" width="12.140625" style="46" customWidth="1"/>
    <col min="3592" max="3592" width="11" style="46" customWidth="1"/>
    <col min="3593" max="3593" width="12.140625" style="46" customWidth="1"/>
    <col min="3594" max="3594" width="11.28515625" style="46" customWidth="1"/>
    <col min="3595" max="3598" width="12.140625" style="46" customWidth="1"/>
    <col min="3599" max="3796" width="9.140625" style="46"/>
    <col min="3797" max="3797" width="10.140625" style="46" customWidth="1"/>
    <col min="3798" max="3798" width="48.85546875" style="46" customWidth="1"/>
    <col min="3799" max="3799" width="10.140625" style="46" customWidth="1"/>
    <col min="3800" max="3802" width="12.140625" style="46" customWidth="1"/>
    <col min="3803" max="3803" width="11" style="46" customWidth="1"/>
    <col min="3804" max="3804" width="12.140625" style="46" customWidth="1"/>
    <col min="3805" max="3805" width="11.28515625" style="46" customWidth="1"/>
    <col min="3806" max="3809" width="12.140625" style="46" customWidth="1"/>
    <col min="3810" max="3840" width="9.140625" style="46"/>
    <col min="3841" max="3841" width="6.5703125" style="46" customWidth="1"/>
    <col min="3842" max="3842" width="48.85546875" style="46" customWidth="1"/>
    <col min="3843" max="3843" width="10.140625" style="46" customWidth="1"/>
    <col min="3844" max="3844" width="13" style="46" customWidth="1"/>
    <col min="3845" max="3847" width="12.140625" style="46" customWidth="1"/>
    <col min="3848" max="3848" width="11" style="46" customWidth="1"/>
    <col min="3849" max="3849" width="12.140625" style="46" customWidth="1"/>
    <col min="3850" max="3850" width="11.28515625" style="46" customWidth="1"/>
    <col min="3851" max="3854" width="12.140625" style="46" customWidth="1"/>
    <col min="3855" max="4052" width="9.140625" style="46"/>
    <col min="4053" max="4053" width="10.140625" style="46" customWidth="1"/>
    <col min="4054" max="4054" width="48.85546875" style="46" customWidth="1"/>
    <col min="4055" max="4055" width="10.140625" style="46" customWidth="1"/>
    <col min="4056" max="4058" width="12.140625" style="46" customWidth="1"/>
    <col min="4059" max="4059" width="11" style="46" customWidth="1"/>
    <col min="4060" max="4060" width="12.140625" style="46" customWidth="1"/>
    <col min="4061" max="4061" width="11.28515625" style="46" customWidth="1"/>
    <col min="4062" max="4065" width="12.140625" style="46" customWidth="1"/>
    <col min="4066" max="4096" width="9.140625" style="46"/>
    <col min="4097" max="4097" width="6.5703125" style="46" customWidth="1"/>
    <col min="4098" max="4098" width="48.85546875" style="46" customWidth="1"/>
    <col min="4099" max="4099" width="10.140625" style="46" customWidth="1"/>
    <col min="4100" max="4100" width="13" style="46" customWidth="1"/>
    <col min="4101" max="4103" width="12.140625" style="46" customWidth="1"/>
    <col min="4104" max="4104" width="11" style="46" customWidth="1"/>
    <col min="4105" max="4105" width="12.140625" style="46" customWidth="1"/>
    <col min="4106" max="4106" width="11.28515625" style="46" customWidth="1"/>
    <col min="4107" max="4110" width="12.140625" style="46" customWidth="1"/>
    <col min="4111" max="4308" width="9.140625" style="46"/>
    <col min="4309" max="4309" width="10.140625" style="46" customWidth="1"/>
    <col min="4310" max="4310" width="48.85546875" style="46" customWidth="1"/>
    <col min="4311" max="4311" width="10.140625" style="46" customWidth="1"/>
    <col min="4312" max="4314" width="12.140625" style="46" customWidth="1"/>
    <col min="4315" max="4315" width="11" style="46" customWidth="1"/>
    <col min="4316" max="4316" width="12.140625" style="46" customWidth="1"/>
    <col min="4317" max="4317" width="11.28515625" style="46" customWidth="1"/>
    <col min="4318" max="4321" width="12.140625" style="46" customWidth="1"/>
    <col min="4322" max="4352" width="9.140625" style="46"/>
    <col min="4353" max="4353" width="6.5703125" style="46" customWidth="1"/>
    <col min="4354" max="4354" width="48.85546875" style="46" customWidth="1"/>
    <col min="4355" max="4355" width="10.140625" style="46" customWidth="1"/>
    <col min="4356" max="4356" width="13" style="46" customWidth="1"/>
    <col min="4357" max="4359" width="12.140625" style="46" customWidth="1"/>
    <col min="4360" max="4360" width="11" style="46" customWidth="1"/>
    <col min="4361" max="4361" width="12.140625" style="46" customWidth="1"/>
    <col min="4362" max="4362" width="11.28515625" style="46" customWidth="1"/>
    <col min="4363" max="4366" width="12.140625" style="46" customWidth="1"/>
    <col min="4367" max="4564" width="9.140625" style="46"/>
    <col min="4565" max="4565" width="10.140625" style="46" customWidth="1"/>
    <col min="4566" max="4566" width="48.85546875" style="46" customWidth="1"/>
    <col min="4567" max="4567" width="10.140625" style="46" customWidth="1"/>
    <col min="4568" max="4570" width="12.140625" style="46" customWidth="1"/>
    <col min="4571" max="4571" width="11" style="46" customWidth="1"/>
    <col min="4572" max="4572" width="12.140625" style="46" customWidth="1"/>
    <col min="4573" max="4573" width="11.28515625" style="46" customWidth="1"/>
    <col min="4574" max="4577" width="12.140625" style="46" customWidth="1"/>
    <col min="4578" max="4608" width="9.140625" style="46"/>
    <col min="4609" max="4609" width="6.5703125" style="46" customWidth="1"/>
    <col min="4610" max="4610" width="48.85546875" style="46" customWidth="1"/>
    <col min="4611" max="4611" width="10.140625" style="46" customWidth="1"/>
    <col min="4612" max="4612" width="13" style="46" customWidth="1"/>
    <col min="4613" max="4615" width="12.140625" style="46" customWidth="1"/>
    <col min="4616" max="4616" width="11" style="46" customWidth="1"/>
    <col min="4617" max="4617" width="12.140625" style="46" customWidth="1"/>
    <col min="4618" max="4618" width="11.28515625" style="46" customWidth="1"/>
    <col min="4619" max="4622" width="12.140625" style="46" customWidth="1"/>
    <col min="4623" max="4820" width="9.140625" style="46"/>
    <col min="4821" max="4821" width="10.140625" style="46" customWidth="1"/>
    <col min="4822" max="4822" width="48.85546875" style="46" customWidth="1"/>
    <col min="4823" max="4823" width="10.140625" style="46" customWidth="1"/>
    <col min="4824" max="4826" width="12.140625" style="46" customWidth="1"/>
    <col min="4827" max="4827" width="11" style="46" customWidth="1"/>
    <col min="4828" max="4828" width="12.140625" style="46" customWidth="1"/>
    <col min="4829" max="4829" width="11.28515625" style="46" customWidth="1"/>
    <col min="4830" max="4833" width="12.140625" style="46" customWidth="1"/>
    <col min="4834" max="4864" width="9.140625" style="46"/>
    <col min="4865" max="4865" width="6.5703125" style="46" customWidth="1"/>
    <col min="4866" max="4866" width="48.85546875" style="46" customWidth="1"/>
    <col min="4867" max="4867" width="10.140625" style="46" customWidth="1"/>
    <col min="4868" max="4868" width="13" style="46" customWidth="1"/>
    <col min="4869" max="4871" width="12.140625" style="46" customWidth="1"/>
    <col min="4872" max="4872" width="11" style="46" customWidth="1"/>
    <col min="4873" max="4873" width="12.140625" style="46" customWidth="1"/>
    <col min="4874" max="4874" width="11.28515625" style="46" customWidth="1"/>
    <col min="4875" max="4878" width="12.140625" style="46" customWidth="1"/>
    <col min="4879" max="5076" width="9.140625" style="46"/>
    <col min="5077" max="5077" width="10.140625" style="46" customWidth="1"/>
    <col min="5078" max="5078" width="48.85546875" style="46" customWidth="1"/>
    <col min="5079" max="5079" width="10.140625" style="46" customWidth="1"/>
    <col min="5080" max="5082" width="12.140625" style="46" customWidth="1"/>
    <col min="5083" max="5083" width="11" style="46" customWidth="1"/>
    <col min="5084" max="5084" width="12.140625" style="46" customWidth="1"/>
    <col min="5085" max="5085" width="11.28515625" style="46" customWidth="1"/>
    <col min="5086" max="5089" width="12.140625" style="46" customWidth="1"/>
    <col min="5090" max="5120" width="9.140625" style="46"/>
    <col min="5121" max="5121" width="6.5703125" style="46" customWidth="1"/>
    <col min="5122" max="5122" width="48.85546875" style="46" customWidth="1"/>
    <col min="5123" max="5123" width="10.140625" style="46" customWidth="1"/>
    <col min="5124" max="5124" width="13" style="46" customWidth="1"/>
    <col min="5125" max="5127" width="12.140625" style="46" customWidth="1"/>
    <col min="5128" max="5128" width="11" style="46" customWidth="1"/>
    <col min="5129" max="5129" width="12.140625" style="46" customWidth="1"/>
    <col min="5130" max="5130" width="11.28515625" style="46" customWidth="1"/>
    <col min="5131" max="5134" width="12.140625" style="46" customWidth="1"/>
    <col min="5135" max="5332" width="9.140625" style="46"/>
    <col min="5333" max="5333" width="10.140625" style="46" customWidth="1"/>
    <col min="5334" max="5334" width="48.85546875" style="46" customWidth="1"/>
    <col min="5335" max="5335" width="10.140625" style="46" customWidth="1"/>
    <col min="5336" max="5338" width="12.140625" style="46" customWidth="1"/>
    <col min="5339" max="5339" width="11" style="46" customWidth="1"/>
    <col min="5340" max="5340" width="12.140625" style="46" customWidth="1"/>
    <col min="5341" max="5341" width="11.28515625" style="46" customWidth="1"/>
    <col min="5342" max="5345" width="12.140625" style="46" customWidth="1"/>
    <col min="5346" max="5376" width="9.140625" style="46"/>
    <col min="5377" max="5377" width="6.5703125" style="46" customWidth="1"/>
    <col min="5378" max="5378" width="48.85546875" style="46" customWidth="1"/>
    <col min="5379" max="5379" width="10.140625" style="46" customWidth="1"/>
    <col min="5380" max="5380" width="13" style="46" customWidth="1"/>
    <col min="5381" max="5383" width="12.140625" style="46" customWidth="1"/>
    <col min="5384" max="5384" width="11" style="46" customWidth="1"/>
    <col min="5385" max="5385" width="12.140625" style="46" customWidth="1"/>
    <col min="5386" max="5386" width="11.28515625" style="46" customWidth="1"/>
    <col min="5387" max="5390" width="12.140625" style="46" customWidth="1"/>
    <col min="5391" max="5588" width="9.140625" style="46"/>
    <col min="5589" max="5589" width="10.140625" style="46" customWidth="1"/>
    <col min="5590" max="5590" width="48.85546875" style="46" customWidth="1"/>
    <col min="5591" max="5591" width="10.140625" style="46" customWidth="1"/>
    <col min="5592" max="5594" width="12.140625" style="46" customWidth="1"/>
    <col min="5595" max="5595" width="11" style="46" customWidth="1"/>
    <col min="5596" max="5596" width="12.140625" style="46" customWidth="1"/>
    <col min="5597" max="5597" width="11.28515625" style="46" customWidth="1"/>
    <col min="5598" max="5601" width="12.140625" style="46" customWidth="1"/>
    <col min="5602" max="5632" width="9.140625" style="46"/>
    <col min="5633" max="5633" width="6.5703125" style="46" customWidth="1"/>
    <col min="5634" max="5634" width="48.85546875" style="46" customWidth="1"/>
    <col min="5635" max="5635" width="10.140625" style="46" customWidth="1"/>
    <col min="5636" max="5636" width="13" style="46" customWidth="1"/>
    <col min="5637" max="5639" width="12.140625" style="46" customWidth="1"/>
    <col min="5640" max="5640" width="11" style="46" customWidth="1"/>
    <col min="5641" max="5641" width="12.140625" style="46" customWidth="1"/>
    <col min="5642" max="5642" width="11.28515625" style="46" customWidth="1"/>
    <col min="5643" max="5646" width="12.140625" style="46" customWidth="1"/>
    <col min="5647" max="5844" width="9.140625" style="46"/>
    <col min="5845" max="5845" width="10.140625" style="46" customWidth="1"/>
    <col min="5846" max="5846" width="48.85546875" style="46" customWidth="1"/>
    <col min="5847" max="5847" width="10.140625" style="46" customWidth="1"/>
    <col min="5848" max="5850" width="12.140625" style="46" customWidth="1"/>
    <col min="5851" max="5851" width="11" style="46" customWidth="1"/>
    <col min="5852" max="5852" width="12.140625" style="46" customWidth="1"/>
    <col min="5853" max="5853" width="11.28515625" style="46" customWidth="1"/>
    <col min="5854" max="5857" width="12.140625" style="46" customWidth="1"/>
    <col min="5858" max="5888" width="9.140625" style="46"/>
    <col min="5889" max="5889" width="6.5703125" style="46" customWidth="1"/>
    <col min="5890" max="5890" width="48.85546875" style="46" customWidth="1"/>
    <col min="5891" max="5891" width="10.140625" style="46" customWidth="1"/>
    <col min="5892" max="5892" width="13" style="46" customWidth="1"/>
    <col min="5893" max="5895" width="12.140625" style="46" customWidth="1"/>
    <col min="5896" max="5896" width="11" style="46" customWidth="1"/>
    <col min="5897" max="5897" width="12.140625" style="46" customWidth="1"/>
    <col min="5898" max="5898" width="11.28515625" style="46" customWidth="1"/>
    <col min="5899" max="5902" width="12.140625" style="46" customWidth="1"/>
    <col min="5903" max="6100" width="9.140625" style="46"/>
    <col min="6101" max="6101" width="10.140625" style="46" customWidth="1"/>
    <col min="6102" max="6102" width="48.85546875" style="46" customWidth="1"/>
    <col min="6103" max="6103" width="10.140625" style="46" customWidth="1"/>
    <col min="6104" max="6106" width="12.140625" style="46" customWidth="1"/>
    <col min="6107" max="6107" width="11" style="46" customWidth="1"/>
    <col min="6108" max="6108" width="12.140625" style="46" customWidth="1"/>
    <col min="6109" max="6109" width="11.28515625" style="46" customWidth="1"/>
    <col min="6110" max="6113" width="12.140625" style="46" customWidth="1"/>
    <col min="6114" max="6144" width="9.140625" style="46"/>
    <col min="6145" max="6145" width="6.5703125" style="46" customWidth="1"/>
    <col min="6146" max="6146" width="48.85546875" style="46" customWidth="1"/>
    <col min="6147" max="6147" width="10.140625" style="46" customWidth="1"/>
    <col min="6148" max="6148" width="13" style="46" customWidth="1"/>
    <col min="6149" max="6151" width="12.140625" style="46" customWidth="1"/>
    <col min="6152" max="6152" width="11" style="46" customWidth="1"/>
    <col min="6153" max="6153" width="12.140625" style="46" customWidth="1"/>
    <col min="6154" max="6154" width="11.28515625" style="46" customWidth="1"/>
    <col min="6155" max="6158" width="12.140625" style="46" customWidth="1"/>
    <col min="6159" max="6356" width="9.140625" style="46"/>
    <col min="6357" max="6357" width="10.140625" style="46" customWidth="1"/>
    <col min="6358" max="6358" width="48.85546875" style="46" customWidth="1"/>
    <col min="6359" max="6359" width="10.140625" style="46" customWidth="1"/>
    <col min="6360" max="6362" width="12.140625" style="46" customWidth="1"/>
    <col min="6363" max="6363" width="11" style="46" customWidth="1"/>
    <col min="6364" max="6364" width="12.140625" style="46" customWidth="1"/>
    <col min="6365" max="6365" width="11.28515625" style="46" customWidth="1"/>
    <col min="6366" max="6369" width="12.140625" style="46" customWidth="1"/>
    <col min="6370" max="6400" width="9.140625" style="46"/>
    <col min="6401" max="6401" width="6.5703125" style="46" customWidth="1"/>
    <col min="6402" max="6402" width="48.85546875" style="46" customWidth="1"/>
    <col min="6403" max="6403" width="10.140625" style="46" customWidth="1"/>
    <col min="6404" max="6404" width="13" style="46" customWidth="1"/>
    <col min="6405" max="6407" width="12.140625" style="46" customWidth="1"/>
    <col min="6408" max="6408" width="11" style="46" customWidth="1"/>
    <col min="6409" max="6409" width="12.140625" style="46" customWidth="1"/>
    <col min="6410" max="6410" width="11.28515625" style="46" customWidth="1"/>
    <col min="6411" max="6414" width="12.140625" style="46" customWidth="1"/>
    <col min="6415" max="6612" width="9.140625" style="46"/>
    <col min="6613" max="6613" width="10.140625" style="46" customWidth="1"/>
    <col min="6614" max="6614" width="48.85546875" style="46" customWidth="1"/>
    <col min="6615" max="6615" width="10.140625" style="46" customWidth="1"/>
    <col min="6616" max="6618" width="12.140625" style="46" customWidth="1"/>
    <col min="6619" max="6619" width="11" style="46" customWidth="1"/>
    <col min="6620" max="6620" width="12.140625" style="46" customWidth="1"/>
    <col min="6621" max="6621" width="11.28515625" style="46" customWidth="1"/>
    <col min="6622" max="6625" width="12.140625" style="46" customWidth="1"/>
    <col min="6626" max="6656" width="9.140625" style="46"/>
    <col min="6657" max="6657" width="6.5703125" style="46" customWidth="1"/>
    <col min="6658" max="6658" width="48.85546875" style="46" customWidth="1"/>
    <col min="6659" max="6659" width="10.140625" style="46" customWidth="1"/>
    <col min="6660" max="6660" width="13" style="46" customWidth="1"/>
    <col min="6661" max="6663" width="12.140625" style="46" customWidth="1"/>
    <col min="6664" max="6664" width="11" style="46" customWidth="1"/>
    <col min="6665" max="6665" width="12.140625" style="46" customWidth="1"/>
    <col min="6666" max="6666" width="11.28515625" style="46" customWidth="1"/>
    <col min="6667" max="6670" width="12.140625" style="46" customWidth="1"/>
    <col min="6671" max="6868" width="9.140625" style="46"/>
    <col min="6869" max="6869" width="10.140625" style="46" customWidth="1"/>
    <col min="6870" max="6870" width="48.85546875" style="46" customWidth="1"/>
    <col min="6871" max="6871" width="10.140625" style="46" customWidth="1"/>
    <col min="6872" max="6874" width="12.140625" style="46" customWidth="1"/>
    <col min="6875" max="6875" width="11" style="46" customWidth="1"/>
    <col min="6876" max="6876" width="12.140625" style="46" customWidth="1"/>
    <col min="6877" max="6877" width="11.28515625" style="46" customWidth="1"/>
    <col min="6878" max="6881" width="12.140625" style="46" customWidth="1"/>
    <col min="6882" max="6912" width="9.140625" style="46"/>
    <col min="6913" max="6913" width="6.5703125" style="46" customWidth="1"/>
    <col min="6914" max="6914" width="48.85546875" style="46" customWidth="1"/>
    <col min="6915" max="6915" width="10.140625" style="46" customWidth="1"/>
    <col min="6916" max="6916" width="13" style="46" customWidth="1"/>
    <col min="6917" max="6919" width="12.140625" style="46" customWidth="1"/>
    <col min="6920" max="6920" width="11" style="46" customWidth="1"/>
    <col min="6921" max="6921" width="12.140625" style="46" customWidth="1"/>
    <col min="6922" max="6922" width="11.28515625" style="46" customWidth="1"/>
    <col min="6923" max="6926" width="12.140625" style="46" customWidth="1"/>
    <col min="6927" max="7124" width="9.140625" style="46"/>
    <col min="7125" max="7125" width="10.140625" style="46" customWidth="1"/>
    <col min="7126" max="7126" width="48.85546875" style="46" customWidth="1"/>
    <col min="7127" max="7127" width="10.140625" style="46" customWidth="1"/>
    <col min="7128" max="7130" width="12.140625" style="46" customWidth="1"/>
    <col min="7131" max="7131" width="11" style="46" customWidth="1"/>
    <col min="7132" max="7132" width="12.140625" style="46" customWidth="1"/>
    <col min="7133" max="7133" width="11.28515625" style="46" customWidth="1"/>
    <col min="7134" max="7137" width="12.140625" style="46" customWidth="1"/>
    <col min="7138" max="7168" width="9.140625" style="46"/>
    <col min="7169" max="7169" width="6.5703125" style="46" customWidth="1"/>
    <col min="7170" max="7170" width="48.85546875" style="46" customWidth="1"/>
    <col min="7171" max="7171" width="10.140625" style="46" customWidth="1"/>
    <col min="7172" max="7172" width="13" style="46" customWidth="1"/>
    <col min="7173" max="7175" width="12.140625" style="46" customWidth="1"/>
    <col min="7176" max="7176" width="11" style="46" customWidth="1"/>
    <col min="7177" max="7177" width="12.140625" style="46" customWidth="1"/>
    <col min="7178" max="7178" width="11.28515625" style="46" customWidth="1"/>
    <col min="7179" max="7182" width="12.140625" style="46" customWidth="1"/>
    <col min="7183" max="7380" width="9.140625" style="46"/>
    <col min="7381" max="7381" width="10.140625" style="46" customWidth="1"/>
    <col min="7382" max="7382" width="48.85546875" style="46" customWidth="1"/>
    <col min="7383" max="7383" width="10.140625" style="46" customWidth="1"/>
    <col min="7384" max="7386" width="12.140625" style="46" customWidth="1"/>
    <col min="7387" max="7387" width="11" style="46" customWidth="1"/>
    <col min="7388" max="7388" width="12.140625" style="46" customWidth="1"/>
    <col min="7389" max="7389" width="11.28515625" style="46" customWidth="1"/>
    <col min="7390" max="7393" width="12.140625" style="46" customWidth="1"/>
    <col min="7394" max="7424" width="9.140625" style="46"/>
    <col min="7425" max="7425" width="6.5703125" style="46" customWidth="1"/>
    <col min="7426" max="7426" width="48.85546875" style="46" customWidth="1"/>
    <col min="7427" max="7427" width="10.140625" style="46" customWidth="1"/>
    <col min="7428" max="7428" width="13" style="46" customWidth="1"/>
    <col min="7429" max="7431" width="12.140625" style="46" customWidth="1"/>
    <col min="7432" max="7432" width="11" style="46" customWidth="1"/>
    <col min="7433" max="7433" width="12.140625" style="46" customWidth="1"/>
    <col min="7434" max="7434" width="11.28515625" style="46" customWidth="1"/>
    <col min="7435" max="7438" width="12.140625" style="46" customWidth="1"/>
    <col min="7439" max="7636" width="9.140625" style="46"/>
    <col min="7637" max="7637" width="10.140625" style="46" customWidth="1"/>
    <col min="7638" max="7638" width="48.85546875" style="46" customWidth="1"/>
    <col min="7639" max="7639" width="10.140625" style="46" customWidth="1"/>
    <col min="7640" max="7642" width="12.140625" style="46" customWidth="1"/>
    <col min="7643" max="7643" width="11" style="46" customWidth="1"/>
    <col min="7644" max="7644" width="12.140625" style="46" customWidth="1"/>
    <col min="7645" max="7645" width="11.28515625" style="46" customWidth="1"/>
    <col min="7646" max="7649" width="12.140625" style="46" customWidth="1"/>
    <col min="7650" max="7680" width="9.140625" style="46"/>
    <col min="7681" max="7681" width="6.5703125" style="46" customWidth="1"/>
    <col min="7682" max="7682" width="48.85546875" style="46" customWidth="1"/>
    <col min="7683" max="7683" width="10.140625" style="46" customWidth="1"/>
    <col min="7684" max="7684" width="13" style="46" customWidth="1"/>
    <col min="7685" max="7687" width="12.140625" style="46" customWidth="1"/>
    <col min="7688" max="7688" width="11" style="46" customWidth="1"/>
    <col min="7689" max="7689" width="12.140625" style="46" customWidth="1"/>
    <col min="7690" max="7690" width="11.28515625" style="46" customWidth="1"/>
    <col min="7691" max="7694" width="12.140625" style="46" customWidth="1"/>
    <col min="7695" max="7892" width="9.140625" style="46"/>
    <col min="7893" max="7893" width="10.140625" style="46" customWidth="1"/>
    <col min="7894" max="7894" width="48.85546875" style="46" customWidth="1"/>
    <col min="7895" max="7895" width="10.140625" style="46" customWidth="1"/>
    <col min="7896" max="7898" width="12.140625" style="46" customWidth="1"/>
    <col min="7899" max="7899" width="11" style="46" customWidth="1"/>
    <col min="7900" max="7900" width="12.140625" style="46" customWidth="1"/>
    <col min="7901" max="7901" width="11.28515625" style="46" customWidth="1"/>
    <col min="7902" max="7905" width="12.140625" style="46" customWidth="1"/>
    <col min="7906" max="7936" width="9.140625" style="46"/>
    <col min="7937" max="7937" width="6.5703125" style="46" customWidth="1"/>
    <col min="7938" max="7938" width="48.85546875" style="46" customWidth="1"/>
    <col min="7939" max="7939" width="10.140625" style="46" customWidth="1"/>
    <col min="7940" max="7940" width="13" style="46" customWidth="1"/>
    <col min="7941" max="7943" width="12.140625" style="46" customWidth="1"/>
    <col min="7944" max="7944" width="11" style="46" customWidth="1"/>
    <col min="7945" max="7945" width="12.140625" style="46" customWidth="1"/>
    <col min="7946" max="7946" width="11.28515625" style="46" customWidth="1"/>
    <col min="7947" max="7950" width="12.140625" style="46" customWidth="1"/>
    <col min="7951" max="8148" width="9.140625" style="46"/>
    <col min="8149" max="8149" width="10.140625" style="46" customWidth="1"/>
    <col min="8150" max="8150" width="48.85546875" style="46" customWidth="1"/>
    <col min="8151" max="8151" width="10.140625" style="46" customWidth="1"/>
    <col min="8152" max="8154" width="12.140625" style="46" customWidth="1"/>
    <col min="8155" max="8155" width="11" style="46" customWidth="1"/>
    <col min="8156" max="8156" width="12.140625" style="46" customWidth="1"/>
    <col min="8157" max="8157" width="11.28515625" style="46" customWidth="1"/>
    <col min="8158" max="8161" width="12.140625" style="46" customWidth="1"/>
    <col min="8162" max="8192" width="9.140625" style="46"/>
    <col min="8193" max="8193" width="6.5703125" style="46" customWidth="1"/>
    <col min="8194" max="8194" width="48.85546875" style="46" customWidth="1"/>
    <col min="8195" max="8195" width="10.140625" style="46" customWidth="1"/>
    <col min="8196" max="8196" width="13" style="46" customWidth="1"/>
    <col min="8197" max="8199" width="12.140625" style="46" customWidth="1"/>
    <col min="8200" max="8200" width="11" style="46" customWidth="1"/>
    <col min="8201" max="8201" width="12.140625" style="46" customWidth="1"/>
    <col min="8202" max="8202" width="11.28515625" style="46" customWidth="1"/>
    <col min="8203" max="8206" width="12.140625" style="46" customWidth="1"/>
    <col min="8207" max="8404" width="9.140625" style="46"/>
    <col min="8405" max="8405" width="10.140625" style="46" customWidth="1"/>
    <col min="8406" max="8406" width="48.85546875" style="46" customWidth="1"/>
    <col min="8407" max="8407" width="10.140625" style="46" customWidth="1"/>
    <col min="8408" max="8410" width="12.140625" style="46" customWidth="1"/>
    <col min="8411" max="8411" width="11" style="46" customWidth="1"/>
    <col min="8412" max="8412" width="12.140625" style="46" customWidth="1"/>
    <col min="8413" max="8413" width="11.28515625" style="46" customWidth="1"/>
    <col min="8414" max="8417" width="12.140625" style="46" customWidth="1"/>
    <col min="8418" max="8448" width="9.140625" style="46"/>
    <col min="8449" max="8449" width="6.5703125" style="46" customWidth="1"/>
    <col min="8450" max="8450" width="48.85546875" style="46" customWidth="1"/>
    <col min="8451" max="8451" width="10.140625" style="46" customWidth="1"/>
    <col min="8452" max="8452" width="13" style="46" customWidth="1"/>
    <col min="8453" max="8455" width="12.140625" style="46" customWidth="1"/>
    <col min="8456" max="8456" width="11" style="46" customWidth="1"/>
    <col min="8457" max="8457" width="12.140625" style="46" customWidth="1"/>
    <col min="8458" max="8458" width="11.28515625" style="46" customWidth="1"/>
    <col min="8459" max="8462" width="12.140625" style="46" customWidth="1"/>
    <col min="8463" max="8660" width="9.140625" style="46"/>
    <col min="8661" max="8661" width="10.140625" style="46" customWidth="1"/>
    <col min="8662" max="8662" width="48.85546875" style="46" customWidth="1"/>
    <col min="8663" max="8663" width="10.140625" style="46" customWidth="1"/>
    <col min="8664" max="8666" width="12.140625" style="46" customWidth="1"/>
    <col min="8667" max="8667" width="11" style="46" customWidth="1"/>
    <col min="8668" max="8668" width="12.140625" style="46" customWidth="1"/>
    <col min="8669" max="8669" width="11.28515625" style="46" customWidth="1"/>
    <col min="8670" max="8673" width="12.140625" style="46" customWidth="1"/>
    <col min="8674" max="8704" width="9.140625" style="46"/>
    <col min="8705" max="8705" width="6.5703125" style="46" customWidth="1"/>
    <col min="8706" max="8706" width="48.85546875" style="46" customWidth="1"/>
    <col min="8707" max="8707" width="10.140625" style="46" customWidth="1"/>
    <col min="8708" max="8708" width="13" style="46" customWidth="1"/>
    <col min="8709" max="8711" width="12.140625" style="46" customWidth="1"/>
    <col min="8712" max="8712" width="11" style="46" customWidth="1"/>
    <col min="8713" max="8713" width="12.140625" style="46" customWidth="1"/>
    <col min="8714" max="8714" width="11.28515625" style="46" customWidth="1"/>
    <col min="8715" max="8718" width="12.140625" style="46" customWidth="1"/>
    <col min="8719" max="8916" width="9.140625" style="46"/>
    <col min="8917" max="8917" width="10.140625" style="46" customWidth="1"/>
    <col min="8918" max="8918" width="48.85546875" style="46" customWidth="1"/>
    <col min="8919" max="8919" width="10.140625" style="46" customWidth="1"/>
    <col min="8920" max="8922" width="12.140625" style="46" customWidth="1"/>
    <col min="8923" max="8923" width="11" style="46" customWidth="1"/>
    <col min="8924" max="8924" width="12.140625" style="46" customWidth="1"/>
    <col min="8925" max="8925" width="11.28515625" style="46" customWidth="1"/>
    <col min="8926" max="8929" width="12.140625" style="46" customWidth="1"/>
    <col min="8930" max="8960" width="9.140625" style="46"/>
    <col min="8961" max="8961" width="6.5703125" style="46" customWidth="1"/>
    <col min="8962" max="8962" width="48.85546875" style="46" customWidth="1"/>
    <col min="8963" max="8963" width="10.140625" style="46" customWidth="1"/>
    <col min="8964" max="8964" width="13" style="46" customWidth="1"/>
    <col min="8965" max="8967" width="12.140625" style="46" customWidth="1"/>
    <col min="8968" max="8968" width="11" style="46" customWidth="1"/>
    <col min="8969" max="8969" width="12.140625" style="46" customWidth="1"/>
    <col min="8970" max="8970" width="11.28515625" style="46" customWidth="1"/>
    <col min="8971" max="8974" width="12.140625" style="46" customWidth="1"/>
    <col min="8975" max="9172" width="9.140625" style="46"/>
    <col min="9173" max="9173" width="10.140625" style="46" customWidth="1"/>
    <col min="9174" max="9174" width="48.85546875" style="46" customWidth="1"/>
    <col min="9175" max="9175" width="10.140625" style="46" customWidth="1"/>
    <col min="9176" max="9178" width="12.140625" style="46" customWidth="1"/>
    <col min="9179" max="9179" width="11" style="46" customWidth="1"/>
    <col min="9180" max="9180" width="12.140625" style="46" customWidth="1"/>
    <col min="9181" max="9181" width="11.28515625" style="46" customWidth="1"/>
    <col min="9182" max="9185" width="12.140625" style="46" customWidth="1"/>
    <col min="9186" max="9216" width="9.140625" style="46"/>
    <col min="9217" max="9217" width="6.5703125" style="46" customWidth="1"/>
    <col min="9218" max="9218" width="48.85546875" style="46" customWidth="1"/>
    <col min="9219" max="9219" width="10.140625" style="46" customWidth="1"/>
    <col min="9220" max="9220" width="13" style="46" customWidth="1"/>
    <col min="9221" max="9223" width="12.140625" style="46" customWidth="1"/>
    <col min="9224" max="9224" width="11" style="46" customWidth="1"/>
    <col min="9225" max="9225" width="12.140625" style="46" customWidth="1"/>
    <col min="9226" max="9226" width="11.28515625" style="46" customWidth="1"/>
    <col min="9227" max="9230" width="12.140625" style="46" customWidth="1"/>
    <col min="9231" max="9428" width="9.140625" style="46"/>
    <col min="9429" max="9429" width="10.140625" style="46" customWidth="1"/>
    <col min="9430" max="9430" width="48.85546875" style="46" customWidth="1"/>
    <col min="9431" max="9431" width="10.140625" style="46" customWidth="1"/>
    <col min="9432" max="9434" width="12.140625" style="46" customWidth="1"/>
    <col min="9435" max="9435" width="11" style="46" customWidth="1"/>
    <col min="9436" max="9436" width="12.140625" style="46" customWidth="1"/>
    <col min="9437" max="9437" width="11.28515625" style="46" customWidth="1"/>
    <col min="9438" max="9441" width="12.140625" style="46" customWidth="1"/>
    <col min="9442" max="9472" width="9.140625" style="46"/>
    <col min="9473" max="9473" width="6.5703125" style="46" customWidth="1"/>
    <col min="9474" max="9474" width="48.85546875" style="46" customWidth="1"/>
    <col min="9475" max="9475" width="10.140625" style="46" customWidth="1"/>
    <col min="9476" max="9476" width="13" style="46" customWidth="1"/>
    <col min="9477" max="9479" width="12.140625" style="46" customWidth="1"/>
    <col min="9480" max="9480" width="11" style="46" customWidth="1"/>
    <col min="9481" max="9481" width="12.140625" style="46" customWidth="1"/>
    <col min="9482" max="9482" width="11.28515625" style="46" customWidth="1"/>
    <col min="9483" max="9486" width="12.140625" style="46" customWidth="1"/>
    <col min="9487" max="9684" width="9.140625" style="46"/>
    <col min="9685" max="9685" width="10.140625" style="46" customWidth="1"/>
    <col min="9686" max="9686" width="48.85546875" style="46" customWidth="1"/>
    <col min="9687" max="9687" width="10.140625" style="46" customWidth="1"/>
    <col min="9688" max="9690" width="12.140625" style="46" customWidth="1"/>
    <col min="9691" max="9691" width="11" style="46" customWidth="1"/>
    <col min="9692" max="9692" width="12.140625" style="46" customWidth="1"/>
    <col min="9693" max="9693" width="11.28515625" style="46" customWidth="1"/>
    <col min="9694" max="9697" width="12.140625" style="46" customWidth="1"/>
    <col min="9698" max="9728" width="9.140625" style="46"/>
    <col min="9729" max="9729" width="6.5703125" style="46" customWidth="1"/>
    <col min="9730" max="9730" width="48.85546875" style="46" customWidth="1"/>
    <col min="9731" max="9731" width="10.140625" style="46" customWidth="1"/>
    <col min="9732" max="9732" width="13" style="46" customWidth="1"/>
    <col min="9733" max="9735" width="12.140625" style="46" customWidth="1"/>
    <col min="9736" max="9736" width="11" style="46" customWidth="1"/>
    <col min="9737" max="9737" width="12.140625" style="46" customWidth="1"/>
    <col min="9738" max="9738" width="11.28515625" style="46" customWidth="1"/>
    <col min="9739" max="9742" width="12.140625" style="46" customWidth="1"/>
    <col min="9743" max="9940" width="9.140625" style="46"/>
    <col min="9941" max="9941" width="10.140625" style="46" customWidth="1"/>
    <col min="9942" max="9942" width="48.85546875" style="46" customWidth="1"/>
    <col min="9943" max="9943" width="10.140625" style="46" customWidth="1"/>
    <col min="9944" max="9946" width="12.140625" style="46" customWidth="1"/>
    <col min="9947" max="9947" width="11" style="46" customWidth="1"/>
    <col min="9948" max="9948" width="12.140625" style="46" customWidth="1"/>
    <col min="9949" max="9949" width="11.28515625" style="46" customWidth="1"/>
    <col min="9950" max="9953" width="12.140625" style="46" customWidth="1"/>
    <col min="9954" max="9984" width="9.140625" style="46"/>
    <col min="9985" max="9985" width="6.5703125" style="46" customWidth="1"/>
    <col min="9986" max="9986" width="48.85546875" style="46" customWidth="1"/>
    <col min="9987" max="9987" width="10.140625" style="46" customWidth="1"/>
    <col min="9988" max="9988" width="13" style="46" customWidth="1"/>
    <col min="9989" max="9991" width="12.140625" style="46" customWidth="1"/>
    <col min="9992" max="9992" width="11" style="46" customWidth="1"/>
    <col min="9993" max="9993" width="12.140625" style="46" customWidth="1"/>
    <col min="9994" max="9994" width="11.28515625" style="46" customWidth="1"/>
    <col min="9995" max="9998" width="12.140625" style="46" customWidth="1"/>
    <col min="9999" max="10196" width="9.140625" style="46"/>
    <col min="10197" max="10197" width="10.140625" style="46" customWidth="1"/>
    <col min="10198" max="10198" width="48.85546875" style="46" customWidth="1"/>
    <col min="10199" max="10199" width="10.140625" style="46" customWidth="1"/>
    <col min="10200" max="10202" width="12.140625" style="46" customWidth="1"/>
    <col min="10203" max="10203" width="11" style="46" customWidth="1"/>
    <col min="10204" max="10204" width="12.140625" style="46" customWidth="1"/>
    <col min="10205" max="10205" width="11.28515625" style="46" customWidth="1"/>
    <col min="10206" max="10209" width="12.140625" style="46" customWidth="1"/>
    <col min="10210" max="10240" width="9.140625" style="46"/>
    <col min="10241" max="10241" width="6.5703125" style="46" customWidth="1"/>
    <col min="10242" max="10242" width="48.85546875" style="46" customWidth="1"/>
    <col min="10243" max="10243" width="10.140625" style="46" customWidth="1"/>
    <col min="10244" max="10244" width="13" style="46" customWidth="1"/>
    <col min="10245" max="10247" width="12.140625" style="46" customWidth="1"/>
    <col min="10248" max="10248" width="11" style="46" customWidth="1"/>
    <col min="10249" max="10249" width="12.140625" style="46" customWidth="1"/>
    <col min="10250" max="10250" width="11.28515625" style="46" customWidth="1"/>
    <col min="10251" max="10254" width="12.140625" style="46" customWidth="1"/>
    <col min="10255" max="10452" width="9.140625" style="46"/>
    <col min="10453" max="10453" width="10.140625" style="46" customWidth="1"/>
    <col min="10454" max="10454" width="48.85546875" style="46" customWidth="1"/>
    <col min="10455" max="10455" width="10.140625" style="46" customWidth="1"/>
    <col min="10456" max="10458" width="12.140625" style="46" customWidth="1"/>
    <col min="10459" max="10459" width="11" style="46" customWidth="1"/>
    <col min="10460" max="10460" width="12.140625" style="46" customWidth="1"/>
    <col min="10461" max="10461" width="11.28515625" style="46" customWidth="1"/>
    <col min="10462" max="10465" width="12.140625" style="46" customWidth="1"/>
    <col min="10466" max="10496" width="9.140625" style="46"/>
    <col min="10497" max="10497" width="6.5703125" style="46" customWidth="1"/>
    <col min="10498" max="10498" width="48.85546875" style="46" customWidth="1"/>
    <col min="10499" max="10499" width="10.140625" style="46" customWidth="1"/>
    <col min="10500" max="10500" width="13" style="46" customWidth="1"/>
    <col min="10501" max="10503" width="12.140625" style="46" customWidth="1"/>
    <col min="10504" max="10504" width="11" style="46" customWidth="1"/>
    <col min="10505" max="10505" width="12.140625" style="46" customWidth="1"/>
    <col min="10506" max="10506" width="11.28515625" style="46" customWidth="1"/>
    <col min="10507" max="10510" width="12.140625" style="46" customWidth="1"/>
    <col min="10511" max="10708" width="9.140625" style="46"/>
    <col min="10709" max="10709" width="10.140625" style="46" customWidth="1"/>
    <col min="10710" max="10710" width="48.85546875" style="46" customWidth="1"/>
    <col min="10711" max="10711" width="10.140625" style="46" customWidth="1"/>
    <col min="10712" max="10714" width="12.140625" style="46" customWidth="1"/>
    <col min="10715" max="10715" width="11" style="46" customWidth="1"/>
    <col min="10716" max="10716" width="12.140625" style="46" customWidth="1"/>
    <col min="10717" max="10717" width="11.28515625" style="46" customWidth="1"/>
    <col min="10718" max="10721" width="12.140625" style="46" customWidth="1"/>
    <col min="10722" max="10752" width="9.140625" style="46"/>
    <col min="10753" max="10753" width="6.5703125" style="46" customWidth="1"/>
    <col min="10754" max="10754" width="48.85546875" style="46" customWidth="1"/>
    <col min="10755" max="10755" width="10.140625" style="46" customWidth="1"/>
    <col min="10756" max="10756" width="13" style="46" customWidth="1"/>
    <col min="10757" max="10759" width="12.140625" style="46" customWidth="1"/>
    <col min="10760" max="10760" width="11" style="46" customWidth="1"/>
    <col min="10761" max="10761" width="12.140625" style="46" customWidth="1"/>
    <col min="10762" max="10762" width="11.28515625" style="46" customWidth="1"/>
    <col min="10763" max="10766" width="12.140625" style="46" customWidth="1"/>
    <col min="10767" max="10964" width="9.140625" style="46"/>
    <col min="10965" max="10965" width="10.140625" style="46" customWidth="1"/>
    <col min="10966" max="10966" width="48.85546875" style="46" customWidth="1"/>
    <col min="10967" max="10967" width="10.140625" style="46" customWidth="1"/>
    <col min="10968" max="10970" width="12.140625" style="46" customWidth="1"/>
    <col min="10971" max="10971" width="11" style="46" customWidth="1"/>
    <col min="10972" max="10972" width="12.140625" style="46" customWidth="1"/>
    <col min="10973" max="10973" width="11.28515625" style="46" customWidth="1"/>
    <col min="10974" max="10977" width="12.140625" style="46" customWidth="1"/>
    <col min="10978" max="11008" width="9.140625" style="46"/>
    <col min="11009" max="11009" width="6.5703125" style="46" customWidth="1"/>
    <col min="11010" max="11010" width="48.85546875" style="46" customWidth="1"/>
    <col min="11011" max="11011" width="10.140625" style="46" customWidth="1"/>
    <col min="11012" max="11012" width="13" style="46" customWidth="1"/>
    <col min="11013" max="11015" width="12.140625" style="46" customWidth="1"/>
    <col min="11016" max="11016" width="11" style="46" customWidth="1"/>
    <col min="11017" max="11017" width="12.140625" style="46" customWidth="1"/>
    <col min="11018" max="11018" width="11.28515625" style="46" customWidth="1"/>
    <col min="11019" max="11022" width="12.140625" style="46" customWidth="1"/>
    <col min="11023" max="11220" width="9.140625" style="46"/>
    <col min="11221" max="11221" width="10.140625" style="46" customWidth="1"/>
    <col min="11222" max="11222" width="48.85546875" style="46" customWidth="1"/>
    <col min="11223" max="11223" width="10.140625" style="46" customWidth="1"/>
    <col min="11224" max="11226" width="12.140625" style="46" customWidth="1"/>
    <col min="11227" max="11227" width="11" style="46" customWidth="1"/>
    <col min="11228" max="11228" width="12.140625" style="46" customWidth="1"/>
    <col min="11229" max="11229" width="11.28515625" style="46" customWidth="1"/>
    <col min="11230" max="11233" width="12.140625" style="46" customWidth="1"/>
    <col min="11234" max="11264" width="9.140625" style="46"/>
    <col min="11265" max="11265" width="6.5703125" style="46" customWidth="1"/>
    <col min="11266" max="11266" width="48.85546875" style="46" customWidth="1"/>
    <col min="11267" max="11267" width="10.140625" style="46" customWidth="1"/>
    <col min="11268" max="11268" width="13" style="46" customWidth="1"/>
    <col min="11269" max="11271" width="12.140625" style="46" customWidth="1"/>
    <col min="11272" max="11272" width="11" style="46" customWidth="1"/>
    <col min="11273" max="11273" width="12.140625" style="46" customWidth="1"/>
    <col min="11274" max="11274" width="11.28515625" style="46" customWidth="1"/>
    <col min="11275" max="11278" width="12.140625" style="46" customWidth="1"/>
    <col min="11279" max="11476" width="9.140625" style="46"/>
    <col min="11477" max="11477" width="10.140625" style="46" customWidth="1"/>
    <col min="11478" max="11478" width="48.85546875" style="46" customWidth="1"/>
    <col min="11479" max="11479" width="10.140625" style="46" customWidth="1"/>
    <col min="11480" max="11482" width="12.140625" style="46" customWidth="1"/>
    <col min="11483" max="11483" width="11" style="46" customWidth="1"/>
    <col min="11484" max="11484" width="12.140625" style="46" customWidth="1"/>
    <col min="11485" max="11485" width="11.28515625" style="46" customWidth="1"/>
    <col min="11486" max="11489" width="12.140625" style="46" customWidth="1"/>
    <col min="11490" max="11520" width="9.140625" style="46"/>
    <col min="11521" max="11521" width="6.5703125" style="46" customWidth="1"/>
    <col min="11522" max="11522" width="48.85546875" style="46" customWidth="1"/>
    <col min="11523" max="11523" width="10.140625" style="46" customWidth="1"/>
    <col min="11524" max="11524" width="13" style="46" customWidth="1"/>
    <col min="11525" max="11527" width="12.140625" style="46" customWidth="1"/>
    <col min="11528" max="11528" width="11" style="46" customWidth="1"/>
    <col min="11529" max="11529" width="12.140625" style="46" customWidth="1"/>
    <col min="11530" max="11530" width="11.28515625" style="46" customWidth="1"/>
    <col min="11531" max="11534" width="12.140625" style="46" customWidth="1"/>
    <col min="11535" max="11732" width="9.140625" style="46"/>
    <col min="11733" max="11733" width="10.140625" style="46" customWidth="1"/>
    <col min="11734" max="11734" width="48.85546875" style="46" customWidth="1"/>
    <col min="11735" max="11735" width="10.140625" style="46" customWidth="1"/>
    <col min="11736" max="11738" width="12.140625" style="46" customWidth="1"/>
    <col min="11739" max="11739" width="11" style="46" customWidth="1"/>
    <col min="11740" max="11740" width="12.140625" style="46" customWidth="1"/>
    <col min="11741" max="11741" width="11.28515625" style="46" customWidth="1"/>
    <col min="11742" max="11745" width="12.140625" style="46" customWidth="1"/>
    <col min="11746" max="11776" width="9.140625" style="46"/>
    <col min="11777" max="11777" width="6.5703125" style="46" customWidth="1"/>
    <col min="11778" max="11778" width="48.85546875" style="46" customWidth="1"/>
    <col min="11779" max="11779" width="10.140625" style="46" customWidth="1"/>
    <col min="11780" max="11780" width="13" style="46" customWidth="1"/>
    <col min="11781" max="11783" width="12.140625" style="46" customWidth="1"/>
    <col min="11784" max="11784" width="11" style="46" customWidth="1"/>
    <col min="11785" max="11785" width="12.140625" style="46" customWidth="1"/>
    <col min="11786" max="11786" width="11.28515625" style="46" customWidth="1"/>
    <col min="11787" max="11790" width="12.140625" style="46" customWidth="1"/>
    <col min="11791" max="11988" width="9.140625" style="46"/>
    <col min="11989" max="11989" width="10.140625" style="46" customWidth="1"/>
    <col min="11990" max="11990" width="48.85546875" style="46" customWidth="1"/>
    <col min="11991" max="11991" width="10.140625" style="46" customWidth="1"/>
    <col min="11992" max="11994" width="12.140625" style="46" customWidth="1"/>
    <col min="11995" max="11995" width="11" style="46" customWidth="1"/>
    <col min="11996" max="11996" width="12.140625" style="46" customWidth="1"/>
    <col min="11997" max="11997" width="11.28515625" style="46" customWidth="1"/>
    <col min="11998" max="12001" width="12.140625" style="46" customWidth="1"/>
    <col min="12002" max="12032" width="9.140625" style="46"/>
    <col min="12033" max="12033" width="6.5703125" style="46" customWidth="1"/>
    <col min="12034" max="12034" width="48.85546875" style="46" customWidth="1"/>
    <col min="12035" max="12035" width="10.140625" style="46" customWidth="1"/>
    <col min="12036" max="12036" width="13" style="46" customWidth="1"/>
    <col min="12037" max="12039" width="12.140625" style="46" customWidth="1"/>
    <col min="12040" max="12040" width="11" style="46" customWidth="1"/>
    <col min="12041" max="12041" width="12.140625" style="46" customWidth="1"/>
    <col min="12042" max="12042" width="11.28515625" style="46" customWidth="1"/>
    <col min="12043" max="12046" width="12.140625" style="46" customWidth="1"/>
    <col min="12047" max="12244" width="9.140625" style="46"/>
    <col min="12245" max="12245" width="10.140625" style="46" customWidth="1"/>
    <col min="12246" max="12246" width="48.85546875" style="46" customWidth="1"/>
    <col min="12247" max="12247" width="10.140625" style="46" customWidth="1"/>
    <col min="12248" max="12250" width="12.140625" style="46" customWidth="1"/>
    <col min="12251" max="12251" width="11" style="46" customWidth="1"/>
    <col min="12252" max="12252" width="12.140625" style="46" customWidth="1"/>
    <col min="12253" max="12253" width="11.28515625" style="46" customWidth="1"/>
    <col min="12254" max="12257" width="12.140625" style="46" customWidth="1"/>
    <col min="12258" max="12288" width="9.140625" style="46"/>
    <col min="12289" max="12289" width="6.5703125" style="46" customWidth="1"/>
    <col min="12290" max="12290" width="48.85546875" style="46" customWidth="1"/>
    <col min="12291" max="12291" width="10.140625" style="46" customWidth="1"/>
    <col min="12292" max="12292" width="13" style="46" customWidth="1"/>
    <col min="12293" max="12295" width="12.140625" style="46" customWidth="1"/>
    <col min="12296" max="12296" width="11" style="46" customWidth="1"/>
    <col min="12297" max="12297" width="12.140625" style="46" customWidth="1"/>
    <col min="12298" max="12298" width="11.28515625" style="46" customWidth="1"/>
    <col min="12299" max="12302" width="12.140625" style="46" customWidth="1"/>
    <col min="12303" max="12500" width="9.140625" style="46"/>
    <col min="12501" max="12501" width="10.140625" style="46" customWidth="1"/>
    <col min="12502" max="12502" width="48.85546875" style="46" customWidth="1"/>
    <col min="12503" max="12503" width="10.140625" style="46" customWidth="1"/>
    <col min="12504" max="12506" width="12.140625" style="46" customWidth="1"/>
    <col min="12507" max="12507" width="11" style="46" customWidth="1"/>
    <col min="12508" max="12508" width="12.140625" style="46" customWidth="1"/>
    <col min="12509" max="12509" width="11.28515625" style="46" customWidth="1"/>
    <col min="12510" max="12513" width="12.140625" style="46" customWidth="1"/>
    <col min="12514" max="12544" width="9.140625" style="46"/>
    <col min="12545" max="12545" width="6.5703125" style="46" customWidth="1"/>
    <col min="12546" max="12546" width="48.85546875" style="46" customWidth="1"/>
    <col min="12547" max="12547" width="10.140625" style="46" customWidth="1"/>
    <col min="12548" max="12548" width="13" style="46" customWidth="1"/>
    <col min="12549" max="12551" width="12.140625" style="46" customWidth="1"/>
    <col min="12552" max="12552" width="11" style="46" customWidth="1"/>
    <col min="12553" max="12553" width="12.140625" style="46" customWidth="1"/>
    <col min="12554" max="12554" width="11.28515625" style="46" customWidth="1"/>
    <col min="12555" max="12558" width="12.140625" style="46" customWidth="1"/>
    <col min="12559" max="12756" width="9.140625" style="46"/>
    <col min="12757" max="12757" width="10.140625" style="46" customWidth="1"/>
    <col min="12758" max="12758" width="48.85546875" style="46" customWidth="1"/>
    <col min="12759" max="12759" width="10.140625" style="46" customWidth="1"/>
    <col min="12760" max="12762" width="12.140625" style="46" customWidth="1"/>
    <col min="12763" max="12763" width="11" style="46" customWidth="1"/>
    <col min="12764" max="12764" width="12.140625" style="46" customWidth="1"/>
    <col min="12765" max="12765" width="11.28515625" style="46" customWidth="1"/>
    <col min="12766" max="12769" width="12.140625" style="46" customWidth="1"/>
    <col min="12770" max="12800" width="9.140625" style="46"/>
    <col min="12801" max="12801" width="6.5703125" style="46" customWidth="1"/>
    <col min="12802" max="12802" width="48.85546875" style="46" customWidth="1"/>
    <col min="12803" max="12803" width="10.140625" style="46" customWidth="1"/>
    <col min="12804" max="12804" width="13" style="46" customWidth="1"/>
    <col min="12805" max="12807" width="12.140625" style="46" customWidth="1"/>
    <col min="12808" max="12808" width="11" style="46" customWidth="1"/>
    <col min="12809" max="12809" width="12.140625" style="46" customWidth="1"/>
    <col min="12810" max="12810" width="11.28515625" style="46" customWidth="1"/>
    <col min="12811" max="12814" width="12.140625" style="46" customWidth="1"/>
    <col min="12815" max="13012" width="9.140625" style="46"/>
    <col min="13013" max="13013" width="10.140625" style="46" customWidth="1"/>
    <col min="13014" max="13014" width="48.85546875" style="46" customWidth="1"/>
    <col min="13015" max="13015" width="10.140625" style="46" customWidth="1"/>
    <col min="13016" max="13018" width="12.140625" style="46" customWidth="1"/>
    <col min="13019" max="13019" width="11" style="46" customWidth="1"/>
    <col min="13020" max="13020" width="12.140625" style="46" customWidth="1"/>
    <col min="13021" max="13021" width="11.28515625" style="46" customWidth="1"/>
    <col min="13022" max="13025" width="12.140625" style="46" customWidth="1"/>
    <col min="13026" max="13056" width="9.140625" style="46"/>
    <col min="13057" max="13057" width="6.5703125" style="46" customWidth="1"/>
    <col min="13058" max="13058" width="48.85546875" style="46" customWidth="1"/>
    <col min="13059" max="13059" width="10.140625" style="46" customWidth="1"/>
    <col min="13060" max="13060" width="13" style="46" customWidth="1"/>
    <col min="13061" max="13063" width="12.140625" style="46" customWidth="1"/>
    <col min="13064" max="13064" width="11" style="46" customWidth="1"/>
    <col min="13065" max="13065" width="12.140625" style="46" customWidth="1"/>
    <col min="13066" max="13066" width="11.28515625" style="46" customWidth="1"/>
    <col min="13067" max="13070" width="12.140625" style="46" customWidth="1"/>
    <col min="13071" max="13268" width="9.140625" style="46"/>
    <col min="13269" max="13269" width="10.140625" style="46" customWidth="1"/>
    <col min="13270" max="13270" width="48.85546875" style="46" customWidth="1"/>
    <col min="13271" max="13271" width="10.140625" style="46" customWidth="1"/>
    <col min="13272" max="13274" width="12.140625" style="46" customWidth="1"/>
    <col min="13275" max="13275" width="11" style="46" customWidth="1"/>
    <col min="13276" max="13276" width="12.140625" style="46" customWidth="1"/>
    <col min="13277" max="13277" width="11.28515625" style="46" customWidth="1"/>
    <col min="13278" max="13281" width="12.140625" style="46" customWidth="1"/>
    <col min="13282" max="13312" width="9.140625" style="46"/>
    <col min="13313" max="13313" width="6.5703125" style="46" customWidth="1"/>
    <col min="13314" max="13314" width="48.85546875" style="46" customWidth="1"/>
    <col min="13315" max="13315" width="10.140625" style="46" customWidth="1"/>
    <col min="13316" max="13316" width="13" style="46" customWidth="1"/>
    <col min="13317" max="13319" width="12.140625" style="46" customWidth="1"/>
    <col min="13320" max="13320" width="11" style="46" customWidth="1"/>
    <col min="13321" max="13321" width="12.140625" style="46" customWidth="1"/>
    <col min="13322" max="13322" width="11.28515625" style="46" customWidth="1"/>
    <col min="13323" max="13326" width="12.140625" style="46" customWidth="1"/>
    <col min="13327" max="13524" width="9.140625" style="46"/>
    <col min="13525" max="13525" width="10.140625" style="46" customWidth="1"/>
    <col min="13526" max="13526" width="48.85546875" style="46" customWidth="1"/>
    <col min="13527" max="13527" width="10.140625" style="46" customWidth="1"/>
    <col min="13528" max="13530" width="12.140625" style="46" customWidth="1"/>
    <col min="13531" max="13531" width="11" style="46" customWidth="1"/>
    <col min="13532" max="13532" width="12.140625" style="46" customWidth="1"/>
    <col min="13533" max="13533" width="11.28515625" style="46" customWidth="1"/>
    <col min="13534" max="13537" width="12.140625" style="46" customWidth="1"/>
    <col min="13538" max="13568" width="9.140625" style="46"/>
    <col min="13569" max="13569" width="6.5703125" style="46" customWidth="1"/>
    <col min="13570" max="13570" width="48.85546875" style="46" customWidth="1"/>
    <col min="13571" max="13571" width="10.140625" style="46" customWidth="1"/>
    <col min="13572" max="13572" width="13" style="46" customWidth="1"/>
    <col min="13573" max="13575" width="12.140625" style="46" customWidth="1"/>
    <col min="13576" max="13576" width="11" style="46" customWidth="1"/>
    <col min="13577" max="13577" width="12.140625" style="46" customWidth="1"/>
    <col min="13578" max="13578" width="11.28515625" style="46" customWidth="1"/>
    <col min="13579" max="13582" width="12.140625" style="46" customWidth="1"/>
    <col min="13583" max="13780" width="9.140625" style="46"/>
    <col min="13781" max="13781" width="10.140625" style="46" customWidth="1"/>
    <col min="13782" max="13782" width="48.85546875" style="46" customWidth="1"/>
    <col min="13783" max="13783" width="10.140625" style="46" customWidth="1"/>
    <col min="13784" max="13786" width="12.140625" style="46" customWidth="1"/>
    <col min="13787" max="13787" width="11" style="46" customWidth="1"/>
    <col min="13788" max="13788" width="12.140625" style="46" customWidth="1"/>
    <col min="13789" max="13789" width="11.28515625" style="46" customWidth="1"/>
    <col min="13790" max="13793" width="12.140625" style="46" customWidth="1"/>
    <col min="13794" max="13824" width="9.140625" style="46"/>
    <col min="13825" max="13825" width="6.5703125" style="46" customWidth="1"/>
    <col min="13826" max="13826" width="48.85546875" style="46" customWidth="1"/>
    <col min="13827" max="13827" width="10.140625" style="46" customWidth="1"/>
    <col min="13828" max="13828" width="13" style="46" customWidth="1"/>
    <col min="13829" max="13831" width="12.140625" style="46" customWidth="1"/>
    <col min="13832" max="13832" width="11" style="46" customWidth="1"/>
    <col min="13833" max="13833" width="12.140625" style="46" customWidth="1"/>
    <col min="13834" max="13834" width="11.28515625" style="46" customWidth="1"/>
    <col min="13835" max="13838" width="12.140625" style="46" customWidth="1"/>
    <col min="13839" max="14036" width="9.140625" style="46"/>
    <col min="14037" max="14037" width="10.140625" style="46" customWidth="1"/>
    <col min="14038" max="14038" width="48.85546875" style="46" customWidth="1"/>
    <col min="14039" max="14039" width="10.140625" style="46" customWidth="1"/>
    <col min="14040" max="14042" width="12.140625" style="46" customWidth="1"/>
    <col min="14043" max="14043" width="11" style="46" customWidth="1"/>
    <col min="14044" max="14044" width="12.140625" style="46" customWidth="1"/>
    <col min="14045" max="14045" width="11.28515625" style="46" customWidth="1"/>
    <col min="14046" max="14049" width="12.140625" style="46" customWidth="1"/>
    <col min="14050" max="14080" width="9.140625" style="46"/>
    <col min="14081" max="14081" width="6.5703125" style="46" customWidth="1"/>
    <col min="14082" max="14082" width="48.85546875" style="46" customWidth="1"/>
    <col min="14083" max="14083" width="10.140625" style="46" customWidth="1"/>
    <col min="14084" max="14084" width="13" style="46" customWidth="1"/>
    <col min="14085" max="14087" width="12.140625" style="46" customWidth="1"/>
    <col min="14088" max="14088" width="11" style="46" customWidth="1"/>
    <col min="14089" max="14089" width="12.140625" style="46" customWidth="1"/>
    <col min="14090" max="14090" width="11.28515625" style="46" customWidth="1"/>
    <col min="14091" max="14094" width="12.140625" style="46" customWidth="1"/>
    <col min="14095" max="14292" width="9.140625" style="46"/>
    <col min="14293" max="14293" width="10.140625" style="46" customWidth="1"/>
    <col min="14294" max="14294" width="48.85546875" style="46" customWidth="1"/>
    <col min="14295" max="14295" width="10.140625" style="46" customWidth="1"/>
    <col min="14296" max="14298" width="12.140625" style="46" customWidth="1"/>
    <col min="14299" max="14299" width="11" style="46" customWidth="1"/>
    <col min="14300" max="14300" width="12.140625" style="46" customWidth="1"/>
    <col min="14301" max="14301" width="11.28515625" style="46" customWidth="1"/>
    <col min="14302" max="14305" width="12.140625" style="46" customWidth="1"/>
    <col min="14306" max="14336" width="9.140625" style="46"/>
    <col min="14337" max="14337" width="6.5703125" style="46" customWidth="1"/>
    <col min="14338" max="14338" width="48.85546875" style="46" customWidth="1"/>
    <col min="14339" max="14339" width="10.140625" style="46" customWidth="1"/>
    <col min="14340" max="14340" width="13" style="46" customWidth="1"/>
    <col min="14341" max="14343" width="12.140625" style="46" customWidth="1"/>
    <col min="14344" max="14344" width="11" style="46" customWidth="1"/>
    <col min="14345" max="14345" width="12.140625" style="46" customWidth="1"/>
    <col min="14346" max="14346" width="11.28515625" style="46" customWidth="1"/>
    <col min="14347" max="14350" width="12.140625" style="46" customWidth="1"/>
    <col min="14351" max="14548" width="9.140625" style="46"/>
    <col min="14549" max="14549" width="10.140625" style="46" customWidth="1"/>
    <col min="14550" max="14550" width="48.85546875" style="46" customWidth="1"/>
    <col min="14551" max="14551" width="10.140625" style="46" customWidth="1"/>
    <col min="14552" max="14554" width="12.140625" style="46" customWidth="1"/>
    <col min="14555" max="14555" width="11" style="46" customWidth="1"/>
    <col min="14556" max="14556" width="12.140625" style="46" customWidth="1"/>
    <col min="14557" max="14557" width="11.28515625" style="46" customWidth="1"/>
    <col min="14558" max="14561" width="12.140625" style="46" customWidth="1"/>
    <col min="14562" max="14592" width="9.140625" style="46"/>
    <col min="14593" max="14593" width="6.5703125" style="46" customWidth="1"/>
    <col min="14594" max="14594" width="48.85546875" style="46" customWidth="1"/>
    <col min="14595" max="14595" width="10.140625" style="46" customWidth="1"/>
    <col min="14596" max="14596" width="13" style="46" customWidth="1"/>
    <col min="14597" max="14599" width="12.140625" style="46" customWidth="1"/>
    <col min="14600" max="14600" width="11" style="46" customWidth="1"/>
    <col min="14601" max="14601" width="12.140625" style="46" customWidth="1"/>
    <col min="14602" max="14602" width="11.28515625" style="46" customWidth="1"/>
    <col min="14603" max="14606" width="12.140625" style="46" customWidth="1"/>
    <col min="14607" max="14804" width="9.140625" style="46"/>
    <col min="14805" max="14805" width="10.140625" style="46" customWidth="1"/>
    <col min="14806" max="14806" width="48.85546875" style="46" customWidth="1"/>
    <col min="14807" max="14807" width="10.140625" style="46" customWidth="1"/>
    <col min="14808" max="14810" width="12.140625" style="46" customWidth="1"/>
    <col min="14811" max="14811" width="11" style="46" customWidth="1"/>
    <col min="14812" max="14812" width="12.140625" style="46" customWidth="1"/>
    <col min="14813" max="14813" width="11.28515625" style="46" customWidth="1"/>
    <col min="14814" max="14817" width="12.140625" style="46" customWidth="1"/>
    <col min="14818" max="14848" width="9.140625" style="46"/>
    <col min="14849" max="14849" width="6.5703125" style="46" customWidth="1"/>
    <col min="14850" max="14850" width="48.85546875" style="46" customWidth="1"/>
    <col min="14851" max="14851" width="10.140625" style="46" customWidth="1"/>
    <col min="14852" max="14852" width="13" style="46" customWidth="1"/>
    <col min="14853" max="14855" width="12.140625" style="46" customWidth="1"/>
    <col min="14856" max="14856" width="11" style="46" customWidth="1"/>
    <col min="14857" max="14857" width="12.140625" style="46" customWidth="1"/>
    <col min="14858" max="14858" width="11.28515625" style="46" customWidth="1"/>
    <col min="14859" max="14862" width="12.140625" style="46" customWidth="1"/>
    <col min="14863" max="15060" width="9.140625" style="46"/>
    <col min="15061" max="15061" width="10.140625" style="46" customWidth="1"/>
    <col min="15062" max="15062" width="48.85546875" style="46" customWidth="1"/>
    <col min="15063" max="15063" width="10.140625" style="46" customWidth="1"/>
    <col min="15064" max="15066" width="12.140625" style="46" customWidth="1"/>
    <col min="15067" max="15067" width="11" style="46" customWidth="1"/>
    <col min="15068" max="15068" width="12.140625" style="46" customWidth="1"/>
    <col min="15069" max="15069" width="11.28515625" style="46" customWidth="1"/>
    <col min="15070" max="15073" width="12.140625" style="46" customWidth="1"/>
    <col min="15074" max="15104" width="9.140625" style="46"/>
    <col min="15105" max="15105" width="6.5703125" style="46" customWidth="1"/>
    <col min="15106" max="15106" width="48.85546875" style="46" customWidth="1"/>
    <col min="15107" max="15107" width="10.140625" style="46" customWidth="1"/>
    <col min="15108" max="15108" width="13" style="46" customWidth="1"/>
    <col min="15109" max="15111" width="12.140625" style="46" customWidth="1"/>
    <col min="15112" max="15112" width="11" style="46" customWidth="1"/>
    <col min="15113" max="15113" width="12.140625" style="46" customWidth="1"/>
    <col min="15114" max="15114" width="11.28515625" style="46" customWidth="1"/>
    <col min="15115" max="15118" width="12.140625" style="46" customWidth="1"/>
    <col min="15119" max="15316" width="9.140625" style="46"/>
    <col min="15317" max="15317" width="10.140625" style="46" customWidth="1"/>
    <col min="15318" max="15318" width="48.85546875" style="46" customWidth="1"/>
    <col min="15319" max="15319" width="10.140625" style="46" customWidth="1"/>
    <col min="15320" max="15322" width="12.140625" style="46" customWidth="1"/>
    <col min="15323" max="15323" width="11" style="46" customWidth="1"/>
    <col min="15324" max="15324" width="12.140625" style="46" customWidth="1"/>
    <col min="15325" max="15325" width="11.28515625" style="46" customWidth="1"/>
    <col min="15326" max="15329" width="12.140625" style="46" customWidth="1"/>
    <col min="15330" max="15360" width="9.140625" style="46"/>
    <col min="15361" max="15361" width="6.5703125" style="46" customWidth="1"/>
    <col min="15362" max="15362" width="48.85546875" style="46" customWidth="1"/>
    <col min="15363" max="15363" width="10.140625" style="46" customWidth="1"/>
    <col min="15364" max="15364" width="13" style="46" customWidth="1"/>
    <col min="15365" max="15367" width="12.140625" style="46" customWidth="1"/>
    <col min="15368" max="15368" width="11" style="46" customWidth="1"/>
    <col min="15369" max="15369" width="12.140625" style="46" customWidth="1"/>
    <col min="15370" max="15370" width="11.28515625" style="46" customWidth="1"/>
    <col min="15371" max="15374" width="12.140625" style="46" customWidth="1"/>
    <col min="15375" max="15572" width="9.140625" style="46"/>
    <col min="15573" max="15573" width="10.140625" style="46" customWidth="1"/>
    <col min="15574" max="15574" width="48.85546875" style="46" customWidth="1"/>
    <col min="15575" max="15575" width="10.140625" style="46" customWidth="1"/>
    <col min="15576" max="15578" width="12.140625" style="46" customWidth="1"/>
    <col min="15579" max="15579" width="11" style="46" customWidth="1"/>
    <col min="15580" max="15580" width="12.140625" style="46" customWidth="1"/>
    <col min="15581" max="15581" width="11.28515625" style="46" customWidth="1"/>
    <col min="15582" max="15585" width="12.140625" style="46" customWidth="1"/>
    <col min="15586" max="15616" width="9.140625" style="46"/>
    <col min="15617" max="15617" width="6.5703125" style="46" customWidth="1"/>
    <col min="15618" max="15618" width="48.85546875" style="46" customWidth="1"/>
    <col min="15619" max="15619" width="10.140625" style="46" customWidth="1"/>
    <col min="15620" max="15620" width="13" style="46" customWidth="1"/>
    <col min="15621" max="15623" width="12.140625" style="46" customWidth="1"/>
    <col min="15624" max="15624" width="11" style="46" customWidth="1"/>
    <col min="15625" max="15625" width="12.140625" style="46" customWidth="1"/>
    <col min="15626" max="15626" width="11.28515625" style="46" customWidth="1"/>
    <col min="15627" max="15630" width="12.140625" style="46" customWidth="1"/>
    <col min="15631" max="15828" width="9.140625" style="46"/>
    <col min="15829" max="15829" width="10.140625" style="46" customWidth="1"/>
    <col min="15830" max="15830" width="48.85546875" style="46" customWidth="1"/>
    <col min="15831" max="15831" width="10.140625" style="46" customWidth="1"/>
    <col min="15832" max="15834" width="12.140625" style="46" customWidth="1"/>
    <col min="15835" max="15835" width="11" style="46" customWidth="1"/>
    <col min="15836" max="15836" width="12.140625" style="46" customWidth="1"/>
    <col min="15837" max="15837" width="11.28515625" style="46" customWidth="1"/>
    <col min="15838" max="15841" width="12.140625" style="46" customWidth="1"/>
    <col min="15842" max="15872" width="9.140625" style="46"/>
    <col min="15873" max="15873" width="6.5703125" style="46" customWidth="1"/>
    <col min="15874" max="15874" width="48.85546875" style="46" customWidth="1"/>
    <col min="15875" max="15875" width="10.140625" style="46" customWidth="1"/>
    <col min="15876" max="15876" width="13" style="46" customWidth="1"/>
    <col min="15877" max="15879" width="12.140625" style="46" customWidth="1"/>
    <col min="15880" max="15880" width="11" style="46" customWidth="1"/>
    <col min="15881" max="15881" width="12.140625" style="46" customWidth="1"/>
    <col min="15882" max="15882" width="11.28515625" style="46" customWidth="1"/>
    <col min="15883" max="15886" width="12.140625" style="46" customWidth="1"/>
    <col min="15887" max="16084" width="9.140625" style="46"/>
    <col min="16085" max="16085" width="10.140625" style="46" customWidth="1"/>
    <col min="16086" max="16086" width="48.85546875" style="46" customWidth="1"/>
    <col min="16087" max="16087" width="10.140625" style="46" customWidth="1"/>
    <col min="16088" max="16090" width="12.140625" style="46" customWidth="1"/>
    <col min="16091" max="16091" width="11" style="46" customWidth="1"/>
    <col min="16092" max="16092" width="12.140625" style="46" customWidth="1"/>
    <col min="16093" max="16093" width="11.28515625" style="46" customWidth="1"/>
    <col min="16094" max="16097" width="12.140625" style="46" customWidth="1"/>
    <col min="16098" max="16128" width="9.140625" style="46"/>
    <col min="16129" max="16129" width="6.5703125" style="46" customWidth="1"/>
    <col min="16130" max="16130" width="48.85546875" style="46" customWidth="1"/>
    <col min="16131" max="16131" width="10.140625" style="46" customWidth="1"/>
    <col min="16132" max="16132" width="13" style="46" customWidth="1"/>
    <col min="16133" max="16135" width="12.140625" style="46" customWidth="1"/>
    <col min="16136" max="16136" width="11" style="46" customWidth="1"/>
    <col min="16137" max="16137" width="12.140625" style="46" customWidth="1"/>
    <col min="16138" max="16138" width="11.28515625" style="46" customWidth="1"/>
    <col min="16139" max="16142" width="12.140625" style="46" customWidth="1"/>
    <col min="16143" max="16340" width="9.140625" style="46"/>
    <col min="16341" max="16341" width="10.140625" style="46" customWidth="1"/>
    <col min="16342" max="16342" width="48.85546875" style="46" customWidth="1"/>
    <col min="16343" max="16343" width="10.140625" style="46" customWidth="1"/>
    <col min="16344" max="16346" width="12.140625" style="46" customWidth="1"/>
    <col min="16347" max="16347" width="11" style="46" customWidth="1"/>
    <col min="16348" max="16348" width="12.140625" style="46" customWidth="1"/>
    <col min="16349" max="16349" width="11.28515625" style="46" customWidth="1"/>
    <col min="16350" max="16353" width="12.140625" style="46" customWidth="1"/>
    <col min="16354" max="16384" width="9.140625" style="46"/>
  </cols>
  <sheetData>
    <row r="1" spans="1:14" x14ac:dyDescent="0.25">
      <c r="K1" s="146" t="s">
        <v>275</v>
      </c>
      <c r="L1" s="146"/>
      <c r="M1" s="146"/>
      <c r="N1" s="146"/>
    </row>
    <row r="2" spans="1:14" ht="36" customHeight="1" x14ac:dyDescent="0.25">
      <c r="A2" s="147" t="s">
        <v>276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s="47" customFormat="1" ht="15" customHeight="1" x14ac:dyDescent="0.25">
      <c r="A3" s="149" t="s">
        <v>83</v>
      </c>
      <c r="B3" s="149" t="s">
        <v>277</v>
      </c>
      <c r="C3" s="152" t="s">
        <v>259</v>
      </c>
      <c r="D3" s="155" t="s">
        <v>278</v>
      </c>
      <c r="E3" s="156"/>
      <c r="F3" s="156"/>
      <c r="G3" s="156"/>
      <c r="H3" s="156"/>
      <c r="I3" s="156"/>
      <c r="J3" s="156"/>
      <c r="K3" s="156"/>
      <c r="L3" s="156"/>
      <c r="M3" s="156"/>
      <c r="N3" s="157"/>
    </row>
    <row r="4" spans="1:14" s="47" customFormat="1" ht="30" customHeight="1" x14ac:dyDescent="0.25">
      <c r="A4" s="150"/>
      <c r="B4" s="150"/>
      <c r="C4" s="153"/>
      <c r="D4" s="158" t="s">
        <v>279</v>
      </c>
      <c r="E4" s="160" t="s">
        <v>280</v>
      </c>
      <c r="F4" s="143" t="s">
        <v>281</v>
      </c>
      <c r="G4" s="143"/>
      <c r="H4" s="143"/>
      <c r="I4" s="143"/>
      <c r="J4" s="160" t="s">
        <v>282</v>
      </c>
      <c r="K4" s="143" t="s">
        <v>281</v>
      </c>
      <c r="L4" s="143"/>
      <c r="M4" s="143"/>
      <c r="N4" s="143"/>
    </row>
    <row r="5" spans="1:14" s="47" customFormat="1" ht="41.25" customHeight="1" x14ac:dyDescent="0.25">
      <c r="A5" s="151"/>
      <c r="B5" s="151"/>
      <c r="C5" s="154"/>
      <c r="D5" s="159"/>
      <c r="E5" s="151"/>
      <c r="F5" s="48" t="s">
        <v>283</v>
      </c>
      <c r="G5" s="48" t="s">
        <v>284</v>
      </c>
      <c r="H5" s="48" t="s">
        <v>285</v>
      </c>
      <c r="I5" s="48" t="s">
        <v>286</v>
      </c>
      <c r="J5" s="151"/>
      <c r="K5" s="48" t="s">
        <v>283</v>
      </c>
      <c r="L5" s="48" t="s">
        <v>284</v>
      </c>
      <c r="M5" s="48" t="s">
        <v>285</v>
      </c>
      <c r="N5" s="48" t="s">
        <v>286</v>
      </c>
    </row>
    <row r="6" spans="1:14" ht="15.75" x14ac:dyDescent="0.25">
      <c r="A6" s="48">
        <v>1</v>
      </c>
      <c r="B6" s="49" t="s">
        <v>24</v>
      </c>
      <c r="C6" s="50">
        <v>9577</v>
      </c>
      <c r="D6" s="51">
        <v>2697</v>
      </c>
      <c r="E6" s="50">
        <v>3385</v>
      </c>
      <c r="F6" s="50">
        <v>1091</v>
      </c>
      <c r="G6" s="50">
        <v>1610</v>
      </c>
      <c r="H6" s="50">
        <v>55</v>
      </c>
      <c r="I6" s="50">
        <v>629</v>
      </c>
      <c r="J6" s="50">
        <v>6192</v>
      </c>
      <c r="K6" s="50">
        <v>1762</v>
      </c>
      <c r="L6" s="50">
        <v>2829</v>
      </c>
      <c r="M6" s="50">
        <v>108</v>
      </c>
      <c r="N6" s="50">
        <v>1493</v>
      </c>
    </row>
    <row r="7" spans="1:14" ht="15.75" x14ac:dyDescent="0.25">
      <c r="A7" s="48">
        <v>2</v>
      </c>
      <c r="B7" s="52" t="s">
        <v>25</v>
      </c>
      <c r="C7" s="50">
        <v>15062</v>
      </c>
      <c r="D7" s="51">
        <v>3824</v>
      </c>
      <c r="E7" s="50">
        <v>5393</v>
      </c>
      <c r="F7" s="50">
        <v>1879</v>
      </c>
      <c r="G7" s="50">
        <v>2521</v>
      </c>
      <c r="H7" s="50">
        <v>89</v>
      </c>
      <c r="I7" s="50">
        <v>904</v>
      </c>
      <c r="J7" s="50">
        <v>9669</v>
      </c>
      <c r="K7" s="50">
        <v>3079</v>
      </c>
      <c r="L7" s="50">
        <v>4378</v>
      </c>
      <c r="M7" s="50">
        <v>158</v>
      </c>
      <c r="N7" s="50">
        <v>2054</v>
      </c>
    </row>
    <row r="8" spans="1:14" ht="15.75" x14ac:dyDescent="0.25">
      <c r="A8" s="48">
        <v>3</v>
      </c>
      <c r="B8" s="52" t="s">
        <v>26</v>
      </c>
      <c r="C8" s="50">
        <v>4882</v>
      </c>
      <c r="D8" s="51">
        <v>1172</v>
      </c>
      <c r="E8" s="50">
        <v>1818</v>
      </c>
      <c r="F8" s="50">
        <v>627</v>
      </c>
      <c r="G8" s="50">
        <v>866</v>
      </c>
      <c r="H8" s="50">
        <v>27</v>
      </c>
      <c r="I8" s="50">
        <v>298</v>
      </c>
      <c r="J8" s="50">
        <v>3064</v>
      </c>
      <c r="K8" s="50">
        <v>1005</v>
      </c>
      <c r="L8" s="50">
        <v>1418</v>
      </c>
      <c r="M8" s="50">
        <v>51</v>
      </c>
      <c r="N8" s="50">
        <v>590</v>
      </c>
    </row>
    <row r="9" spans="1:14" ht="15.75" x14ac:dyDescent="0.25">
      <c r="A9" s="48">
        <v>4</v>
      </c>
      <c r="B9" s="52" t="s">
        <v>27</v>
      </c>
      <c r="C9" s="50">
        <v>8333</v>
      </c>
      <c r="D9" s="51">
        <v>2135</v>
      </c>
      <c r="E9" s="50">
        <v>2946</v>
      </c>
      <c r="F9" s="50">
        <v>1032</v>
      </c>
      <c r="G9" s="50">
        <v>1415</v>
      </c>
      <c r="H9" s="50">
        <v>37</v>
      </c>
      <c r="I9" s="50">
        <v>462</v>
      </c>
      <c r="J9" s="50">
        <v>5387</v>
      </c>
      <c r="K9" s="50">
        <v>1668</v>
      </c>
      <c r="L9" s="50">
        <v>2464</v>
      </c>
      <c r="M9" s="50">
        <v>101</v>
      </c>
      <c r="N9" s="50">
        <v>1154</v>
      </c>
    </row>
    <row r="10" spans="1:14" ht="15.75" x14ac:dyDescent="0.25">
      <c r="A10" s="48">
        <v>5</v>
      </c>
      <c r="B10" s="52" t="s">
        <v>28</v>
      </c>
      <c r="C10" s="50">
        <v>7995</v>
      </c>
      <c r="D10" s="51">
        <v>1858</v>
      </c>
      <c r="E10" s="50">
        <v>2828</v>
      </c>
      <c r="F10" s="50">
        <v>990</v>
      </c>
      <c r="G10" s="50">
        <v>1351</v>
      </c>
      <c r="H10" s="50">
        <v>45</v>
      </c>
      <c r="I10" s="50">
        <v>442</v>
      </c>
      <c r="J10" s="50">
        <v>4667</v>
      </c>
      <c r="K10" s="50">
        <v>1327</v>
      </c>
      <c r="L10" s="50">
        <v>2209</v>
      </c>
      <c r="M10" s="50">
        <v>80</v>
      </c>
      <c r="N10" s="50">
        <v>1051</v>
      </c>
    </row>
    <row r="11" spans="1:14" ht="15.75" x14ac:dyDescent="0.25">
      <c r="A11" s="48">
        <v>6</v>
      </c>
      <c r="B11" s="52" t="s">
        <v>29</v>
      </c>
      <c r="C11" s="50">
        <v>4177</v>
      </c>
      <c r="D11" s="51">
        <v>1023</v>
      </c>
      <c r="E11" s="50">
        <v>1593</v>
      </c>
      <c r="F11" s="50">
        <v>583</v>
      </c>
      <c r="G11" s="50">
        <v>717</v>
      </c>
      <c r="H11" s="50">
        <v>22</v>
      </c>
      <c r="I11" s="50">
        <v>271</v>
      </c>
      <c r="J11" s="50">
        <v>2584</v>
      </c>
      <c r="K11" s="50">
        <v>797</v>
      </c>
      <c r="L11" s="50">
        <v>1107</v>
      </c>
      <c r="M11" s="50">
        <v>50</v>
      </c>
      <c r="N11" s="50">
        <v>630</v>
      </c>
    </row>
    <row r="12" spans="1:14" ht="31.5" x14ac:dyDescent="0.25">
      <c r="A12" s="48">
        <v>7</v>
      </c>
      <c r="B12" s="52" t="s">
        <v>30</v>
      </c>
      <c r="C12" s="50">
        <v>5801</v>
      </c>
      <c r="D12" s="51">
        <v>1688</v>
      </c>
      <c r="E12" s="50">
        <v>2174</v>
      </c>
      <c r="F12" s="50">
        <v>681</v>
      </c>
      <c r="G12" s="50">
        <v>1033</v>
      </c>
      <c r="H12" s="50">
        <v>48</v>
      </c>
      <c r="I12" s="50">
        <v>412</v>
      </c>
      <c r="J12" s="50">
        <v>3627</v>
      </c>
      <c r="K12" s="50">
        <v>888</v>
      </c>
      <c r="L12" s="50">
        <v>1771</v>
      </c>
      <c r="M12" s="50">
        <v>78</v>
      </c>
      <c r="N12" s="50">
        <v>890</v>
      </c>
    </row>
    <row r="13" spans="1:14" ht="15.75" x14ac:dyDescent="0.25">
      <c r="A13" s="48">
        <v>8</v>
      </c>
      <c r="B13" s="52" t="s">
        <v>32</v>
      </c>
      <c r="C13" s="50">
        <v>13917</v>
      </c>
      <c r="D13" s="51">
        <v>3712</v>
      </c>
      <c r="E13" s="50">
        <v>5039</v>
      </c>
      <c r="F13" s="50">
        <v>1644</v>
      </c>
      <c r="G13" s="50">
        <v>2407</v>
      </c>
      <c r="H13" s="50">
        <v>80</v>
      </c>
      <c r="I13" s="50">
        <v>908</v>
      </c>
      <c r="J13" s="50">
        <v>8878</v>
      </c>
      <c r="K13" s="50">
        <v>2547</v>
      </c>
      <c r="L13" s="50">
        <v>4012</v>
      </c>
      <c r="M13" s="50">
        <v>180</v>
      </c>
      <c r="N13" s="50">
        <v>2139</v>
      </c>
    </row>
    <row r="14" spans="1:14" ht="31.5" x14ac:dyDescent="0.25">
      <c r="A14" s="48">
        <v>9</v>
      </c>
      <c r="B14" s="52" t="s">
        <v>33</v>
      </c>
      <c r="C14" s="50">
        <v>5020</v>
      </c>
      <c r="D14" s="51">
        <v>1324</v>
      </c>
      <c r="E14" s="50">
        <v>1820</v>
      </c>
      <c r="F14" s="50">
        <v>614</v>
      </c>
      <c r="G14" s="50">
        <v>818</v>
      </c>
      <c r="H14" s="50">
        <v>36</v>
      </c>
      <c r="I14" s="50">
        <v>352</v>
      </c>
      <c r="J14" s="50">
        <v>3200</v>
      </c>
      <c r="K14" s="50">
        <v>1030</v>
      </c>
      <c r="L14" s="50">
        <v>1408</v>
      </c>
      <c r="M14" s="50">
        <v>50</v>
      </c>
      <c r="N14" s="50">
        <v>712</v>
      </c>
    </row>
    <row r="15" spans="1:14" ht="15.75" x14ac:dyDescent="0.25">
      <c r="A15" s="48">
        <v>10</v>
      </c>
      <c r="B15" s="52" t="s">
        <v>34</v>
      </c>
      <c r="C15" s="50">
        <v>3298</v>
      </c>
      <c r="D15" s="51">
        <v>897</v>
      </c>
      <c r="E15" s="50">
        <v>1230</v>
      </c>
      <c r="F15" s="50">
        <v>398</v>
      </c>
      <c r="G15" s="50">
        <v>589</v>
      </c>
      <c r="H15" s="50">
        <v>20</v>
      </c>
      <c r="I15" s="50">
        <v>223</v>
      </c>
      <c r="J15" s="50">
        <v>2068</v>
      </c>
      <c r="K15" s="50">
        <v>618</v>
      </c>
      <c r="L15" s="50">
        <v>918</v>
      </c>
      <c r="M15" s="50">
        <v>40</v>
      </c>
      <c r="N15" s="50">
        <v>492</v>
      </c>
    </row>
    <row r="16" spans="1:14" ht="15.75" x14ac:dyDescent="0.25">
      <c r="A16" s="48">
        <v>11</v>
      </c>
      <c r="B16" s="52" t="s">
        <v>35</v>
      </c>
      <c r="C16" s="50">
        <v>12049</v>
      </c>
      <c r="D16" s="51">
        <v>3433</v>
      </c>
      <c r="E16" s="50">
        <v>4216</v>
      </c>
      <c r="F16" s="50">
        <v>1396</v>
      </c>
      <c r="G16" s="50">
        <v>1917</v>
      </c>
      <c r="H16" s="50">
        <v>75</v>
      </c>
      <c r="I16" s="50">
        <v>828</v>
      </c>
      <c r="J16" s="50">
        <v>7833</v>
      </c>
      <c r="K16" s="50">
        <v>2180</v>
      </c>
      <c r="L16" s="50">
        <v>3607</v>
      </c>
      <c r="M16" s="50">
        <v>168</v>
      </c>
      <c r="N16" s="50">
        <v>1878</v>
      </c>
    </row>
    <row r="17" spans="1:14" ht="15.75" x14ac:dyDescent="0.25">
      <c r="A17" s="48">
        <v>12</v>
      </c>
      <c r="B17" s="52" t="s">
        <v>73</v>
      </c>
      <c r="C17" s="50">
        <v>9735</v>
      </c>
      <c r="D17" s="51">
        <v>2614</v>
      </c>
      <c r="E17" s="50">
        <v>3459</v>
      </c>
      <c r="F17" s="50">
        <v>1173</v>
      </c>
      <c r="G17" s="50">
        <v>1508</v>
      </c>
      <c r="H17" s="50">
        <v>53</v>
      </c>
      <c r="I17" s="50">
        <v>725</v>
      </c>
      <c r="J17" s="50">
        <v>6276</v>
      </c>
      <c r="K17" s="50">
        <v>1907</v>
      </c>
      <c r="L17" s="50">
        <v>2780</v>
      </c>
      <c r="M17" s="50">
        <v>87</v>
      </c>
      <c r="N17" s="50">
        <v>1502</v>
      </c>
    </row>
    <row r="18" spans="1:14" ht="31.5" x14ac:dyDescent="0.25">
      <c r="A18" s="48">
        <v>13</v>
      </c>
      <c r="B18" s="52" t="s">
        <v>37</v>
      </c>
      <c r="C18" s="50">
        <v>7426</v>
      </c>
      <c r="D18" s="51">
        <v>1896</v>
      </c>
      <c r="E18" s="50">
        <v>2722</v>
      </c>
      <c r="F18" s="50">
        <v>956</v>
      </c>
      <c r="G18" s="50">
        <v>1265</v>
      </c>
      <c r="H18" s="50">
        <v>42</v>
      </c>
      <c r="I18" s="50">
        <v>459</v>
      </c>
      <c r="J18" s="50">
        <v>4704</v>
      </c>
      <c r="K18" s="50">
        <v>1393</v>
      </c>
      <c r="L18" s="50">
        <v>2189</v>
      </c>
      <c r="M18" s="50">
        <v>70</v>
      </c>
      <c r="N18" s="50">
        <v>1052</v>
      </c>
    </row>
    <row r="19" spans="1:14" ht="15.75" x14ac:dyDescent="0.25">
      <c r="A19" s="48">
        <v>14</v>
      </c>
      <c r="B19" s="52" t="s">
        <v>38</v>
      </c>
      <c r="C19" s="50">
        <v>4563</v>
      </c>
      <c r="D19" s="51">
        <v>1288</v>
      </c>
      <c r="E19" s="50">
        <v>1621</v>
      </c>
      <c r="F19" s="50">
        <v>503</v>
      </c>
      <c r="G19" s="50">
        <v>796</v>
      </c>
      <c r="H19" s="50">
        <v>29</v>
      </c>
      <c r="I19" s="50">
        <v>293</v>
      </c>
      <c r="J19" s="50">
        <v>2942</v>
      </c>
      <c r="K19" s="50">
        <v>783</v>
      </c>
      <c r="L19" s="50">
        <v>1333</v>
      </c>
      <c r="M19" s="50">
        <v>56</v>
      </c>
      <c r="N19" s="50">
        <v>770</v>
      </c>
    </row>
    <row r="20" spans="1:14" ht="15.75" x14ac:dyDescent="0.25">
      <c r="A20" s="48">
        <v>15</v>
      </c>
      <c r="B20" s="52" t="s">
        <v>39</v>
      </c>
      <c r="C20" s="50">
        <v>6685</v>
      </c>
      <c r="D20" s="51">
        <v>1940</v>
      </c>
      <c r="E20" s="50">
        <v>2386</v>
      </c>
      <c r="F20" s="50">
        <v>802</v>
      </c>
      <c r="G20" s="50">
        <v>1041</v>
      </c>
      <c r="H20" s="50">
        <v>46</v>
      </c>
      <c r="I20" s="50">
        <v>497</v>
      </c>
      <c r="J20" s="50">
        <v>4299</v>
      </c>
      <c r="K20" s="50">
        <v>1202</v>
      </c>
      <c r="L20" s="50">
        <v>1866</v>
      </c>
      <c r="M20" s="50">
        <v>90</v>
      </c>
      <c r="N20" s="50">
        <v>1141</v>
      </c>
    </row>
    <row r="21" spans="1:14" ht="15.75" x14ac:dyDescent="0.25">
      <c r="A21" s="48">
        <v>16</v>
      </c>
      <c r="B21" s="52" t="s">
        <v>40</v>
      </c>
      <c r="C21" s="50">
        <v>6784</v>
      </c>
      <c r="D21" s="51">
        <v>1802</v>
      </c>
      <c r="E21" s="50">
        <v>2563</v>
      </c>
      <c r="F21" s="50">
        <v>923</v>
      </c>
      <c r="G21" s="50">
        <v>1212</v>
      </c>
      <c r="H21" s="50">
        <v>64</v>
      </c>
      <c r="I21" s="50">
        <v>364</v>
      </c>
      <c r="J21" s="50">
        <v>4221</v>
      </c>
      <c r="K21" s="50">
        <v>1313</v>
      </c>
      <c r="L21" s="50">
        <v>2087</v>
      </c>
      <c r="M21" s="50">
        <v>106</v>
      </c>
      <c r="N21" s="50">
        <v>715</v>
      </c>
    </row>
    <row r="22" spans="1:14" ht="31.5" x14ac:dyDescent="0.25">
      <c r="A22" s="48">
        <v>17</v>
      </c>
      <c r="B22" s="52" t="s">
        <v>41</v>
      </c>
      <c r="C22" s="50">
        <v>1143</v>
      </c>
      <c r="D22" s="51">
        <v>312</v>
      </c>
      <c r="E22" s="50">
        <v>430</v>
      </c>
      <c r="F22" s="50">
        <v>128</v>
      </c>
      <c r="G22" s="50">
        <v>226</v>
      </c>
      <c r="H22" s="50">
        <v>10</v>
      </c>
      <c r="I22" s="50">
        <v>66</v>
      </c>
      <c r="J22" s="50">
        <v>713</v>
      </c>
      <c r="K22" s="50">
        <v>151</v>
      </c>
      <c r="L22" s="50">
        <v>376</v>
      </c>
      <c r="M22" s="50">
        <v>16</v>
      </c>
      <c r="N22" s="50">
        <v>170</v>
      </c>
    </row>
    <row r="23" spans="1:14" ht="31.5" x14ac:dyDescent="0.25">
      <c r="A23" s="48">
        <v>18</v>
      </c>
      <c r="B23" s="52" t="s">
        <v>42</v>
      </c>
      <c r="C23" s="50">
        <v>1606</v>
      </c>
      <c r="D23" s="51">
        <v>478</v>
      </c>
      <c r="E23" s="50">
        <v>624</v>
      </c>
      <c r="F23" s="50">
        <v>171</v>
      </c>
      <c r="G23" s="50">
        <v>300</v>
      </c>
      <c r="H23" s="50">
        <v>20</v>
      </c>
      <c r="I23" s="50">
        <v>133</v>
      </c>
      <c r="J23" s="50">
        <v>982</v>
      </c>
      <c r="K23" s="50">
        <v>215</v>
      </c>
      <c r="L23" s="50">
        <v>519</v>
      </c>
      <c r="M23" s="50">
        <v>18</v>
      </c>
      <c r="N23" s="50">
        <v>230</v>
      </c>
    </row>
    <row r="24" spans="1:14" ht="31.5" x14ac:dyDescent="0.25">
      <c r="A24" s="48">
        <v>19</v>
      </c>
      <c r="B24" s="52" t="s">
        <v>43</v>
      </c>
      <c r="C24" s="50">
        <v>3979</v>
      </c>
      <c r="D24" s="51">
        <v>1316</v>
      </c>
      <c r="E24" s="50">
        <v>1955</v>
      </c>
      <c r="F24" s="50">
        <v>680</v>
      </c>
      <c r="G24" s="50">
        <v>958</v>
      </c>
      <c r="H24" s="50">
        <v>36</v>
      </c>
      <c r="I24" s="50">
        <v>281</v>
      </c>
      <c r="J24" s="50">
        <v>3171</v>
      </c>
      <c r="K24" s="50">
        <v>977</v>
      </c>
      <c r="L24" s="50">
        <v>1514</v>
      </c>
      <c r="M24" s="50">
        <v>58</v>
      </c>
      <c r="N24" s="50">
        <v>622</v>
      </c>
    </row>
    <row r="25" spans="1:14" ht="31.5" x14ac:dyDescent="0.25">
      <c r="A25" s="48">
        <v>20</v>
      </c>
      <c r="B25" s="52" t="s">
        <v>44</v>
      </c>
      <c r="C25" s="50">
        <v>1463</v>
      </c>
      <c r="D25" s="51">
        <v>418</v>
      </c>
      <c r="E25" s="50">
        <v>548</v>
      </c>
      <c r="F25" s="50">
        <v>147</v>
      </c>
      <c r="G25" s="50">
        <v>300</v>
      </c>
      <c r="H25" s="50">
        <v>8</v>
      </c>
      <c r="I25" s="50">
        <v>93</v>
      </c>
      <c r="J25" s="50">
        <v>915</v>
      </c>
      <c r="K25" s="50">
        <v>228</v>
      </c>
      <c r="L25" s="50">
        <v>493</v>
      </c>
      <c r="M25" s="50">
        <v>14</v>
      </c>
      <c r="N25" s="50">
        <v>180</v>
      </c>
    </row>
    <row r="26" spans="1:14" ht="31.5" x14ac:dyDescent="0.25">
      <c r="A26" s="48">
        <v>21</v>
      </c>
      <c r="B26" s="52" t="s">
        <v>45</v>
      </c>
      <c r="C26" s="50">
        <v>2315</v>
      </c>
      <c r="D26" s="51">
        <v>683</v>
      </c>
      <c r="E26" s="50">
        <v>841</v>
      </c>
      <c r="F26" s="50">
        <v>232</v>
      </c>
      <c r="G26" s="50">
        <v>431</v>
      </c>
      <c r="H26" s="50">
        <v>17</v>
      </c>
      <c r="I26" s="50">
        <v>161</v>
      </c>
      <c r="J26" s="50">
        <v>1474</v>
      </c>
      <c r="K26" s="50">
        <v>360</v>
      </c>
      <c r="L26" s="50">
        <v>759</v>
      </c>
      <c r="M26" s="50">
        <v>26</v>
      </c>
      <c r="N26" s="50">
        <v>329</v>
      </c>
    </row>
    <row r="27" spans="1:14" ht="31.5" x14ac:dyDescent="0.25">
      <c r="A27" s="48">
        <v>22</v>
      </c>
      <c r="B27" s="52" t="s">
        <v>46</v>
      </c>
      <c r="C27" s="50">
        <v>1699</v>
      </c>
      <c r="D27" s="51">
        <v>491</v>
      </c>
      <c r="E27" s="50">
        <v>641</v>
      </c>
      <c r="F27" s="50">
        <v>177</v>
      </c>
      <c r="G27" s="50">
        <v>331</v>
      </c>
      <c r="H27" s="50">
        <v>15</v>
      </c>
      <c r="I27" s="50">
        <v>118</v>
      </c>
      <c r="J27" s="50">
        <v>1058</v>
      </c>
      <c r="K27" s="50">
        <v>248</v>
      </c>
      <c r="L27" s="50">
        <v>548</v>
      </c>
      <c r="M27" s="50">
        <v>21</v>
      </c>
      <c r="N27" s="50">
        <v>241</v>
      </c>
    </row>
    <row r="28" spans="1:14" ht="31.5" x14ac:dyDescent="0.25">
      <c r="A28" s="48">
        <v>23</v>
      </c>
      <c r="B28" s="52" t="s">
        <v>36</v>
      </c>
      <c r="C28" s="50">
        <v>3239</v>
      </c>
      <c r="D28" s="51">
        <v>836</v>
      </c>
      <c r="E28" s="50">
        <v>1252</v>
      </c>
      <c r="F28" s="50">
        <v>368</v>
      </c>
      <c r="G28" s="50">
        <v>651</v>
      </c>
      <c r="H28" s="50">
        <v>27</v>
      </c>
      <c r="I28" s="50">
        <v>206</v>
      </c>
      <c r="J28" s="50">
        <v>1987</v>
      </c>
      <c r="K28" s="50">
        <v>500</v>
      </c>
      <c r="L28" s="50">
        <v>1059</v>
      </c>
      <c r="M28" s="50">
        <v>36</v>
      </c>
      <c r="N28" s="50">
        <v>392</v>
      </c>
    </row>
    <row r="29" spans="1:14" ht="31.5" x14ac:dyDescent="0.25">
      <c r="A29" s="48">
        <v>24</v>
      </c>
      <c r="B29" s="52" t="s">
        <v>47</v>
      </c>
      <c r="C29" s="50">
        <v>2204</v>
      </c>
      <c r="D29" s="51">
        <v>722</v>
      </c>
      <c r="E29" s="50">
        <v>965</v>
      </c>
      <c r="F29" s="50">
        <v>276</v>
      </c>
      <c r="G29" s="50">
        <v>487</v>
      </c>
      <c r="H29" s="50">
        <v>18</v>
      </c>
      <c r="I29" s="50">
        <v>184</v>
      </c>
      <c r="J29" s="50">
        <v>1637</v>
      </c>
      <c r="K29" s="50">
        <v>419</v>
      </c>
      <c r="L29" s="50">
        <v>867</v>
      </c>
      <c r="M29" s="50">
        <v>29</v>
      </c>
      <c r="N29" s="50">
        <v>322</v>
      </c>
    </row>
    <row r="30" spans="1:14" ht="31.5" x14ac:dyDescent="0.25">
      <c r="A30" s="48">
        <v>25</v>
      </c>
      <c r="B30" s="52" t="s">
        <v>48</v>
      </c>
      <c r="C30" s="50">
        <v>3790</v>
      </c>
      <c r="D30" s="51">
        <v>1259</v>
      </c>
      <c r="E30" s="50">
        <v>1369</v>
      </c>
      <c r="F30" s="50">
        <v>345</v>
      </c>
      <c r="G30" s="50">
        <v>674</v>
      </c>
      <c r="H30" s="50">
        <v>34</v>
      </c>
      <c r="I30" s="50">
        <v>316</v>
      </c>
      <c r="J30" s="50">
        <v>2421</v>
      </c>
      <c r="K30" s="50">
        <v>596</v>
      </c>
      <c r="L30" s="50">
        <v>1139</v>
      </c>
      <c r="M30" s="50">
        <v>61</v>
      </c>
      <c r="N30" s="50">
        <v>625</v>
      </c>
    </row>
    <row r="31" spans="1:14" ht="31.5" x14ac:dyDescent="0.25">
      <c r="A31" s="48">
        <v>26</v>
      </c>
      <c r="B31" s="52" t="s">
        <v>49</v>
      </c>
      <c r="C31" s="50">
        <v>7424</v>
      </c>
      <c r="D31" s="51">
        <v>2024</v>
      </c>
      <c r="E31" s="50">
        <v>2406</v>
      </c>
      <c r="F31" s="50">
        <v>660</v>
      </c>
      <c r="G31" s="50">
        <v>1197</v>
      </c>
      <c r="H31" s="50">
        <v>46</v>
      </c>
      <c r="I31" s="50">
        <v>503</v>
      </c>
      <c r="J31" s="50">
        <v>4320</v>
      </c>
      <c r="K31" s="50">
        <v>1033</v>
      </c>
      <c r="L31" s="50">
        <v>2159</v>
      </c>
      <c r="M31" s="50">
        <v>95</v>
      </c>
      <c r="N31" s="50">
        <v>1033</v>
      </c>
    </row>
    <row r="32" spans="1:14" ht="31.5" x14ac:dyDescent="0.25">
      <c r="A32" s="48">
        <v>27</v>
      </c>
      <c r="B32" s="52" t="s">
        <v>50</v>
      </c>
      <c r="C32" s="50">
        <v>3444</v>
      </c>
      <c r="D32" s="51">
        <v>1065</v>
      </c>
      <c r="E32" s="50">
        <v>1175</v>
      </c>
      <c r="F32" s="50">
        <v>291</v>
      </c>
      <c r="G32" s="50">
        <v>597</v>
      </c>
      <c r="H32" s="50">
        <v>17</v>
      </c>
      <c r="I32" s="50">
        <v>270</v>
      </c>
      <c r="J32" s="50">
        <v>2269</v>
      </c>
      <c r="K32" s="50">
        <v>524</v>
      </c>
      <c r="L32" s="50">
        <v>1099</v>
      </c>
      <c r="M32" s="50">
        <v>47</v>
      </c>
      <c r="N32" s="50">
        <v>599</v>
      </c>
    </row>
    <row r="33" spans="1:14" ht="31.5" x14ac:dyDescent="0.25">
      <c r="A33" s="48">
        <v>28</v>
      </c>
      <c r="B33" s="52" t="s">
        <v>51</v>
      </c>
      <c r="C33" s="50">
        <v>1033</v>
      </c>
      <c r="D33" s="51">
        <v>251</v>
      </c>
      <c r="E33" s="50">
        <v>403</v>
      </c>
      <c r="F33" s="50">
        <v>102</v>
      </c>
      <c r="G33" s="50">
        <v>235</v>
      </c>
      <c r="H33" s="50">
        <v>8</v>
      </c>
      <c r="I33" s="50">
        <v>58</v>
      </c>
      <c r="J33" s="50">
        <v>630</v>
      </c>
      <c r="K33" s="50">
        <v>145</v>
      </c>
      <c r="L33" s="50">
        <v>364</v>
      </c>
      <c r="M33" s="50">
        <v>12</v>
      </c>
      <c r="N33" s="50">
        <v>109</v>
      </c>
    </row>
    <row r="34" spans="1:14" ht="47.25" x14ac:dyDescent="0.25">
      <c r="A34" s="48">
        <v>29</v>
      </c>
      <c r="B34" s="52" t="s">
        <v>52</v>
      </c>
      <c r="C34" s="50">
        <v>2023</v>
      </c>
      <c r="D34" s="51">
        <v>504</v>
      </c>
      <c r="E34" s="50">
        <v>829</v>
      </c>
      <c r="F34" s="50">
        <v>232</v>
      </c>
      <c r="G34" s="50">
        <v>438</v>
      </c>
      <c r="H34" s="50">
        <v>20</v>
      </c>
      <c r="I34" s="50">
        <v>139</v>
      </c>
      <c r="J34" s="50">
        <v>1194</v>
      </c>
      <c r="K34" s="50">
        <v>311</v>
      </c>
      <c r="L34" s="50">
        <v>636</v>
      </c>
      <c r="M34" s="50">
        <v>25</v>
      </c>
      <c r="N34" s="50">
        <v>222</v>
      </c>
    </row>
    <row r="35" spans="1:14" ht="31.5" x14ac:dyDescent="0.25">
      <c r="A35" s="48">
        <v>30</v>
      </c>
      <c r="B35" s="52" t="s">
        <v>53</v>
      </c>
      <c r="C35" s="50">
        <v>2296</v>
      </c>
      <c r="D35" s="51">
        <v>566</v>
      </c>
      <c r="E35" s="50">
        <v>876</v>
      </c>
      <c r="F35" s="50">
        <v>274</v>
      </c>
      <c r="G35" s="50">
        <v>447</v>
      </c>
      <c r="H35" s="50">
        <v>18</v>
      </c>
      <c r="I35" s="50">
        <v>137</v>
      </c>
      <c r="J35" s="50">
        <v>1420</v>
      </c>
      <c r="K35" s="50">
        <v>398</v>
      </c>
      <c r="L35" s="50">
        <v>720</v>
      </c>
      <c r="M35" s="50">
        <v>28</v>
      </c>
      <c r="N35" s="50">
        <v>274</v>
      </c>
    </row>
    <row r="36" spans="1:14" ht="31.5" x14ac:dyDescent="0.25">
      <c r="A36" s="48">
        <v>31</v>
      </c>
      <c r="B36" s="52" t="s">
        <v>54</v>
      </c>
      <c r="C36" s="50">
        <v>3429</v>
      </c>
      <c r="D36" s="51">
        <v>968</v>
      </c>
      <c r="E36" s="50">
        <v>1299</v>
      </c>
      <c r="F36" s="50">
        <v>378</v>
      </c>
      <c r="G36" s="50">
        <v>652</v>
      </c>
      <c r="H36" s="50">
        <v>27</v>
      </c>
      <c r="I36" s="50">
        <v>242</v>
      </c>
      <c r="J36" s="50">
        <v>2130</v>
      </c>
      <c r="K36" s="50">
        <v>504</v>
      </c>
      <c r="L36" s="50">
        <v>1087</v>
      </c>
      <c r="M36" s="50">
        <v>45</v>
      </c>
      <c r="N36" s="50">
        <v>494</v>
      </c>
    </row>
    <row r="37" spans="1:14" ht="31.5" x14ac:dyDescent="0.25">
      <c r="A37" s="48">
        <v>32</v>
      </c>
      <c r="B37" s="52" t="s">
        <v>55</v>
      </c>
      <c r="C37" s="56">
        <v>2181</v>
      </c>
      <c r="D37" s="51">
        <v>615</v>
      </c>
      <c r="E37" s="50">
        <v>638</v>
      </c>
      <c r="F37" s="50">
        <v>176</v>
      </c>
      <c r="G37" s="50">
        <v>326</v>
      </c>
      <c r="H37" s="50">
        <v>16</v>
      </c>
      <c r="I37" s="50">
        <v>120</v>
      </c>
      <c r="J37" s="50">
        <v>1009</v>
      </c>
      <c r="K37" s="50">
        <v>246</v>
      </c>
      <c r="L37" s="50">
        <v>543</v>
      </c>
      <c r="M37" s="50">
        <v>17</v>
      </c>
      <c r="N37" s="50">
        <v>203</v>
      </c>
    </row>
    <row r="38" spans="1:14" ht="31.5" x14ac:dyDescent="0.25">
      <c r="A38" s="48">
        <v>33</v>
      </c>
      <c r="B38" s="52" t="s">
        <v>56</v>
      </c>
      <c r="C38" s="56">
        <v>6455</v>
      </c>
      <c r="D38" s="51">
        <v>1974</v>
      </c>
      <c r="E38" s="50">
        <v>837</v>
      </c>
      <c r="F38" s="50">
        <v>216</v>
      </c>
      <c r="G38" s="50">
        <v>438</v>
      </c>
      <c r="H38" s="50">
        <v>17</v>
      </c>
      <c r="I38" s="50">
        <v>166</v>
      </c>
      <c r="J38" s="50">
        <v>1344</v>
      </c>
      <c r="K38" s="50">
        <v>324</v>
      </c>
      <c r="L38" s="50">
        <v>702</v>
      </c>
      <c r="M38" s="50">
        <v>26</v>
      </c>
      <c r="N38" s="50">
        <v>292</v>
      </c>
    </row>
    <row r="39" spans="1:14" ht="31.5" x14ac:dyDescent="0.25">
      <c r="A39" s="48">
        <v>34</v>
      </c>
      <c r="B39" s="52" t="s">
        <v>57</v>
      </c>
      <c r="C39" s="56">
        <v>1006</v>
      </c>
      <c r="D39" s="51">
        <v>329</v>
      </c>
      <c r="E39" s="50">
        <v>2466</v>
      </c>
      <c r="F39" s="50">
        <v>842</v>
      </c>
      <c r="G39" s="50">
        <v>1176</v>
      </c>
      <c r="H39" s="50">
        <v>42</v>
      </c>
      <c r="I39" s="50">
        <v>406</v>
      </c>
      <c r="J39" s="50">
        <v>3989</v>
      </c>
      <c r="K39" s="50">
        <v>1141</v>
      </c>
      <c r="L39" s="50">
        <v>1915</v>
      </c>
      <c r="M39" s="50">
        <v>76</v>
      </c>
      <c r="N39" s="50">
        <v>857</v>
      </c>
    </row>
    <row r="40" spans="1:14" ht="31.5" x14ac:dyDescent="0.25">
      <c r="A40" s="48">
        <v>35</v>
      </c>
      <c r="B40" s="52" t="s">
        <v>58</v>
      </c>
      <c r="C40" s="50">
        <v>2432</v>
      </c>
      <c r="D40" s="51">
        <v>734</v>
      </c>
      <c r="E40" s="50">
        <v>473</v>
      </c>
      <c r="F40" s="50">
        <v>125</v>
      </c>
      <c r="G40" s="50">
        <v>263</v>
      </c>
      <c r="H40" s="50">
        <v>15</v>
      </c>
      <c r="I40" s="50">
        <v>70</v>
      </c>
      <c r="J40" s="50">
        <v>783</v>
      </c>
      <c r="K40" s="50">
        <v>174</v>
      </c>
      <c r="L40" s="50">
        <v>441</v>
      </c>
      <c r="M40" s="50">
        <v>21</v>
      </c>
      <c r="N40" s="50">
        <v>147</v>
      </c>
    </row>
    <row r="41" spans="1:14" ht="31.5" x14ac:dyDescent="0.25">
      <c r="A41" s="48">
        <v>36</v>
      </c>
      <c r="B41" s="52" t="s">
        <v>59</v>
      </c>
      <c r="C41" s="50">
        <v>2319</v>
      </c>
      <c r="D41" s="51">
        <v>556</v>
      </c>
      <c r="E41" s="50">
        <v>918</v>
      </c>
      <c r="F41" s="50">
        <v>225</v>
      </c>
      <c r="G41" s="50">
        <v>470</v>
      </c>
      <c r="H41" s="50">
        <v>25</v>
      </c>
      <c r="I41" s="50">
        <v>198</v>
      </c>
      <c r="J41" s="50">
        <v>1514</v>
      </c>
      <c r="K41" s="50">
        <v>367</v>
      </c>
      <c r="L41" s="50">
        <v>755</v>
      </c>
      <c r="M41" s="50">
        <v>32</v>
      </c>
      <c r="N41" s="50">
        <v>360</v>
      </c>
    </row>
    <row r="42" spans="1:14" ht="31.5" x14ac:dyDescent="0.25">
      <c r="A42" s="48">
        <v>37</v>
      </c>
      <c r="B42" s="52" t="s">
        <v>60</v>
      </c>
      <c r="C42" s="50">
        <v>1681</v>
      </c>
      <c r="D42" s="51">
        <v>445</v>
      </c>
      <c r="E42" s="50">
        <v>852</v>
      </c>
      <c r="F42" s="50">
        <v>274</v>
      </c>
      <c r="G42" s="50">
        <v>453</v>
      </c>
      <c r="H42" s="50">
        <v>17</v>
      </c>
      <c r="I42" s="50">
        <v>108</v>
      </c>
      <c r="J42" s="50">
        <v>1467</v>
      </c>
      <c r="K42" s="50">
        <v>412</v>
      </c>
      <c r="L42" s="50">
        <v>763</v>
      </c>
      <c r="M42" s="50">
        <v>23</v>
      </c>
      <c r="N42" s="50">
        <v>269</v>
      </c>
    </row>
    <row r="43" spans="1:14" ht="31.5" x14ac:dyDescent="0.25">
      <c r="A43" s="48">
        <v>38</v>
      </c>
      <c r="B43" s="52" t="s">
        <v>61</v>
      </c>
      <c r="C43" s="50">
        <v>1368</v>
      </c>
      <c r="D43" s="51">
        <v>381</v>
      </c>
      <c r="E43" s="50">
        <v>629</v>
      </c>
      <c r="F43" s="50">
        <v>179</v>
      </c>
      <c r="G43" s="50">
        <v>333</v>
      </c>
      <c r="H43" s="50">
        <v>16</v>
      </c>
      <c r="I43" s="50">
        <v>101</v>
      </c>
      <c r="J43" s="50">
        <v>1052</v>
      </c>
      <c r="K43" s="50">
        <v>265</v>
      </c>
      <c r="L43" s="50">
        <v>568</v>
      </c>
      <c r="M43" s="50">
        <v>16</v>
      </c>
      <c r="N43" s="50">
        <v>203</v>
      </c>
    </row>
    <row r="44" spans="1:14" ht="31.5" x14ac:dyDescent="0.25">
      <c r="A44" s="48">
        <v>39</v>
      </c>
      <c r="B44" s="52" t="s">
        <v>62</v>
      </c>
      <c r="C44" s="50">
        <v>1051</v>
      </c>
      <c r="D44" s="51">
        <v>254</v>
      </c>
      <c r="E44" s="50">
        <v>550</v>
      </c>
      <c r="F44" s="50">
        <v>162</v>
      </c>
      <c r="G44" s="50">
        <v>265</v>
      </c>
      <c r="H44" s="50">
        <v>11</v>
      </c>
      <c r="I44" s="50">
        <v>112</v>
      </c>
      <c r="J44" s="50">
        <v>818</v>
      </c>
      <c r="K44" s="50">
        <v>208</v>
      </c>
      <c r="L44" s="50">
        <v>412</v>
      </c>
      <c r="M44" s="50">
        <v>20</v>
      </c>
      <c r="N44" s="50">
        <v>178</v>
      </c>
    </row>
    <row r="45" spans="1:14" ht="31.5" x14ac:dyDescent="0.25">
      <c r="A45" s="48">
        <v>40</v>
      </c>
      <c r="B45" s="52" t="s">
        <v>63</v>
      </c>
      <c r="C45" s="50">
        <v>2238</v>
      </c>
      <c r="D45" s="51">
        <v>602</v>
      </c>
      <c r="E45" s="50">
        <v>408</v>
      </c>
      <c r="F45" s="50">
        <v>121</v>
      </c>
      <c r="G45" s="50">
        <v>213</v>
      </c>
      <c r="H45" s="50">
        <v>8</v>
      </c>
      <c r="I45" s="50">
        <v>66</v>
      </c>
      <c r="J45" s="50">
        <v>643</v>
      </c>
      <c r="K45" s="50">
        <v>207</v>
      </c>
      <c r="L45" s="50">
        <v>305</v>
      </c>
      <c r="M45" s="50">
        <v>12</v>
      </c>
      <c r="N45" s="50">
        <v>119</v>
      </c>
    </row>
    <row r="46" spans="1:14" ht="31.5" x14ac:dyDescent="0.25">
      <c r="A46" s="48">
        <v>41</v>
      </c>
      <c r="B46" s="52" t="s">
        <v>64</v>
      </c>
      <c r="C46" s="50">
        <v>1647</v>
      </c>
      <c r="D46" s="51">
        <v>462</v>
      </c>
      <c r="E46" s="50">
        <v>813</v>
      </c>
      <c r="F46" s="50">
        <v>221</v>
      </c>
      <c r="G46" s="50">
        <v>432</v>
      </c>
      <c r="H46" s="50">
        <v>15</v>
      </c>
      <c r="I46" s="50">
        <v>145</v>
      </c>
      <c r="J46" s="50">
        <v>1425</v>
      </c>
      <c r="K46" s="50">
        <v>367</v>
      </c>
      <c r="L46" s="50">
        <v>744</v>
      </c>
      <c r="M46" s="50">
        <v>27</v>
      </c>
      <c r="N46" s="50">
        <v>287</v>
      </c>
    </row>
    <row r="47" spans="1:14" ht="63" x14ac:dyDescent="0.25">
      <c r="A47" s="48">
        <v>42</v>
      </c>
      <c r="B47" s="52" t="s">
        <v>23</v>
      </c>
      <c r="C47" s="50">
        <v>1086</v>
      </c>
      <c r="D47" s="51">
        <v>345</v>
      </c>
      <c r="E47" s="50">
        <v>398</v>
      </c>
      <c r="F47" s="50">
        <v>99</v>
      </c>
      <c r="G47" s="50">
        <v>207</v>
      </c>
      <c r="H47" s="50">
        <v>10</v>
      </c>
      <c r="I47" s="50">
        <v>82</v>
      </c>
      <c r="J47" s="50">
        <v>688</v>
      </c>
      <c r="K47" s="50">
        <v>158</v>
      </c>
      <c r="L47" s="50">
        <v>349</v>
      </c>
      <c r="M47" s="50">
        <v>11</v>
      </c>
      <c r="N47" s="50">
        <v>170</v>
      </c>
    </row>
    <row r="48" spans="1:14" ht="47.25" x14ac:dyDescent="0.25">
      <c r="A48" s="48">
        <v>43</v>
      </c>
      <c r="B48" s="52" t="s">
        <v>65</v>
      </c>
      <c r="C48" s="50">
        <v>3386</v>
      </c>
      <c r="D48" s="51">
        <v>840</v>
      </c>
      <c r="E48" s="50">
        <v>1327</v>
      </c>
      <c r="F48" s="50">
        <v>456</v>
      </c>
      <c r="G48" s="50">
        <v>652</v>
      </c>
      <c r="H48" s="50">
        <v>27</v>
      </c>
      <c r="I48" s="50">
        <v>192</v>
      </c>
      <c r="J48" s="50">
        <v>2059</v>
      </c>
      <c r="K48" s="50">
        <v>622</v>
      </c>
      <c r="L48" s="50">
        <v>980</v>
      </c>
      <c r="M48" s="50">
        <v>44</v>
      </c>
      <c r="N48" s="50">
        <v>413</v>
      </c>
    </row>
    <row r="49" spans="1:14" ht="31.5" x14ac:dyDescent="0.25">
      <c r="A49" s="48">
        <v>44</v>
      </c>
      <c r="B49" s="52" t="s">
        <v>66</v>
      </c>
      <c r="C49" s="50">
        <v>1485</v>
      </c>
      <c r="D49" s="51">
        <v>497</v>
      </c>
      <c r="E49" s="50">
        <v>554</v>
      </c>
      <c r="F49" s="50">
        <v>137</v>
      </c>
      <c r="G49" s="50">
        <v>279</v>
      </c>
      <c r="H49" s="50">
        <v>17</v>
      </c>
      <c r="I49" s="50">
        <v>121</v>
      </c>
      <c r="J49" s="50">
        <v>931</v>
      </c>
      <c r="K49" s="50">
        <v>213</v>
      </c>
      <c r="L49" s="50">
        <v>466</v>
      </c>
      <c r="M49" s="50">
        <v>20</v>
      </c>
      <c r="N49" s="50">
        <v>232</v>
      </c>
    </row>
    <row r="50" spans="1:14" ht="31.5" x14ac:dyDescent="0.25">
      <c r="A50" s="48">
        <v>45</v>
      </c>
      <c r="B50" s="52" t="s">
        <v>67</v>
      </c>
      <c r="C50" s="50">
        <v>5948</v>
      </c>
      <c r="D50" s="51">
        <v>1260</v>
      </c>
      <c r="E50" s="50">
        <v>1887</v>
      </c>
      <c r="F50" s="50">
        <v>619</v>
      </c>
      <c r="G50" s="50">
        <v>909</v>
      </c>
      <c r="H50" s="50">
        <v>32</v>
      </c>
      <c r="I50" s="50">
        <v>327</v>
      </c>
      <c r="J50" s="50">
        <v>3061</v>
      </c>
      <c r="K50" s="50">
        <v>947</v>
      </c>
      <c r="L50" s="50">
        <v>1443</v>
      </c>
      <c r="M50" s="50">
        <v>48</v>
      </c>
      <c r="N50" s="50">
        <v>623</v>
      </c>
    </row>
    <row r="51" spans="1:14" ht="31.5" x14ac:dyDescent="0.25">
      <c r="A51" s="48">
        <v>46</v>
      </c>
      <c r="B51" s="52" t="s">
        <v>68</v>
      </c>
      <c r="C51" s="50">
        <v>1290</v>
      </c>
      <c r="D51" s="51">
        <v>347</v>
      </c>
      <c r="E51" s="50">
        <v>472</v>
      </c>
      <c r="F51" s="50">
        <v>117</v>
      </c>
      <c r="G51" s="50">
        <v>251</v>
      </c>
      <c r="H51" s="50">
        <v>13</v>
      </c>
      <c r="I51" s="50">
        <v>91</v>
      </c>
      <c r="J51" s="50">
        <v>818</v>
      </c>
      <c r="K51" s="50">
        <v>204</v>
      </c>
      <c r="L51" s="50">
        <v>436</v>
      </c>
      <c r="M51" s="50">
        <v>11</v>
      </c>
      <c r="N51" s="50">
        <v>167</v>
      </c>
    </row>
    <row r="52" spans="1:14" ht="31.5" x14ac:dyDescent="0.25">
      <c r="A52" s="48">
        <v>47</v>
      </c>
      <c r="B52" s="52" t="s">
        <v>69</v>
      </c>
      <c r="C52" s="50">
        <v>2698</v>
      </c>
      <c r="D52" s="51">
        <v>744</v>
      </c>
      <c r="E52" s="50">
        <v>933</v>
      </c>
      <c r="F52" s="50">
        <v>250</v>
      </c>
      <c r="G52" s="50">
        <v>485</v>
      </c>
      <c r="H52" s="50">
        <v>15</v>
      </c>
      <c r="I52" s="50">
        <v>183</v>
      </c>
      <c r="J52" s="50">
        <v>1765</v>
      </c>
      <c r="K52" s="50">
        <v>414</v>
      </c>
      <c r="L52" s="50">
        <v>947</v>
      </c>
      <c r="M52" s="50">
        <v>39</v>
      </c>
      <c r="N52" s="50">
        <v>365</v>
      </c>
    </row>
    <row r="53" spans="1:14" ht="31.5" x14ac:dyDescent="0.25">
      <c r="A53" s="48">
        <v>48</v>
      </c>
      <c r="B53" s="52" t="s">
        <v>70</v>
      </c>
      <c r="C53" s="50">
        <v>3791</v>
      </c>
      <c r="D53" s="51">
        <v>1272</v>
      </c>
      <c r="E53" s="50">
        <v>1614</v>
      </c>
      <c r="F53" s="50">
        <v>391</v>
      </c>
      <c r="G53" s="50">
        <v>838</v>
      </c>
      <c r="H53" s="50">
        <v>34</v>
      </c>
      <c r="I53" s="50">
        <v>351</v>
      </c>
      <c r="J53" s="50">
        <v>2580</v>
      </c>
      <c r="K53" s="50">
        <v>540</v>
      </c>
      <c r="L53" s="50">
        <v>1359</v>
      </c>
      <c r="M53" s="50">
        <v>55</v>
      </c>
      <c r="N53" s="50">
        <v>626</v>
      </c>
    </row>
    <row r="54" spans="1:14" ht="31.5" x14ac:dyDescent="0.25">
      <c r="A54" s="48">
        <v>49</v>
      </c>
      <c r="B54" s="52" t="s">
        <v>71</v>
      </c>
      <c r="C54" s="50">
        <v>3054</v>
      </c>
      <c r="D54" s="51">
        <v>795</v>
      </c>
      <c r="E54" s="50">
        <v>1182</v>
      </c>
      <c r="F54" s="50">
        <v>368</v>
      </c>
      <c r="G54" s="50">
        <v>578</v>
      </c>
      <c r="H54" s="50">
        <v>25</v>
      </c>
      <c r="I54" s="50">
        <v>211</v>
      </c>
      <c r="J54" s="50">
        <v>1872</v>
      </c>
      <c r="K54" s="50">
        <v>495</v>
      </c>
      <c r="L54" s="50">
        <v>939</v>
      </c>
      <c r="M54" s="50">
        <v>41</v>
      </c>
      <c r="N54" s="50">
        <v>397</v>
      </c>
    </row>
    <row r="55" spans="1:14" ht="31.5" x14ac:dyDescent="0.25">
      <c r="A55" s="48">
        <v>50</v>
      </c>
      <c r="B55" s="52" t="s">
        <v>72</v>
      </c>
      <c r="C55" s="50">
        <v>1739</v>
      </c>
      <c r="D55" s="51">
        <v>482</v>
      </c>
      <c r="E55" s="50">
        <v>657</v>
      </c>
      <c r="F55" s="50">
        <v>184</v>
      </c>
      <c r="G55" s="50">
        <v>348</v>
      </c>
      <c r="H55" s="50">
        <v>16</v>
      </c>
      <c r="I55" s="50">
        <v>109</v>
      </c>
      <c r="J55" s="50">
        <v>1082</v>
      </c>
      <c r="K55" s="50">
        <v>242</v>
      </c>
      <c r="L55" s="50">
        <v>601</v>
      </c>
      <c r="M55" s="50">
        <v>27</v>
      </c>
      <c r="N55" s="50">
        <v>212</v>
      </c>
    </row>
    <row r="56" spans="1:14" ht="31.5" x14ac:dyDescent="0.25">
      <c r="A56" s="48">
        <v>51</v>
      </c>
      <c r="B56" s="52" t="s">
        <v>74</v>
      </c>
      <c r="C56" s="50">
        <v>3119</v>
      </c>
      <c r="D56" s="51">
        <v>651</v>
      </c>
      <c r="E56" s="50">
        <v>1394</v>
      </c>
      <c r="F56" s="50">
        <v>545</v>
      </c>
      <c r="G56" s="50">
        <v>698</v>
      </c>
      <c r="H56" s="50">
        <v>22</v>
      </c>
      <c r="I56" s="50">
        <v>129</v>
      </c>
      <c r="J56" s="50">
        <v>1725</v>
      </c>
      <c r="K56" s="50">
        <v>465</v>
      </c>
      <c r="L56" s="50">
        <v>917</v>
      </c>
      <c r="M56" s="50">
        <v>32</v>
      </c>
      <c r="N56" s="50">
        <v>311</v>
      </c>
    </row>
    <row r="57" spans="1:14" x14ac:dyDescent="0.25">
      <c r="A57" s="48">
        <v>52</v>
      </c>
      <c r="B57" s="53" t="s">
        <v>287</v>
      </c>
      <c r="C57" s="54">
        <f t="shared" ref="C57:N57" si="0">SUM(C6:C56)</f>
        <v>216365</v>
      </c>
      <c r="D57" s="54">
        <f t="shared" si="0"/>
        <v>58781</v>
      </c>
      <c r="E57" s="54">
        <f t="shared" si="0"/>
        <v>79808</v>
      </c>
      <c r="F57" s="54">
        <f t="shared" si="0"/>
        <v>25460</v>
      </c>
      <c r="G57" s="54">
        <f t="shared" si="0"/>
        <v>38604</v>
      </c>
      <c r="H57" s="54">
        <f t="shared" si="0"/>
        <v>1482</v>
      </c>
      <c r="I57" s="54">
        <f t="shared" si="0"/>
        <v>14262</v>
      </c>
      <c r="J57" s="54">
        <f t="shared" si="0"/>
        <v>136557</v>
      </c>
      <c r="K57" s="54">
        <f t="shared" si="0"/>
        <v>38119</v>
      </c>
      <c r="L57" s="54">
        <f t="shared" si="0"/>
        <v>65300</v>
      </c>
      <c r="M57" s="54">
        <f t="shared" si="0"/>
        <v>2602</v>
      </c>
      <c r="N57" s="54">
        <f t="shared" si="0"/>
        <v>30536</v>
      </c>
    </row>
    <row r="58" spans="1:14" ht="19.5" customHeight="1" x14ac:dyDescent="0.25">
      <c r="A58" s="144" t="s">
        <v>260</v>
      </c>
      <c r="B58" s="144"/>
      <c r="C58" s="144"/>
      <c r="D58" s="144"/>
      <c r="E58" s="144"/>
      <c r="F58" s="144"/>
      <c r="G58" s="145"/>
      <c r="H58" s="145"/>
      <c r="I58" s="145"/>
      <c r="J58" s="145"/>
      <c r="K58" s="145"/>
      <c r="L58" s="145"/>
      <c r="M58" s="145"/>
      <c r="N58" s="145"/>
    </row>
    <row r="60" spans="1:14" x14ac:dyDescent="0.25">
      <c r="D60" s="55"/>
    </row>
  </sheetData>
  <sheetProtection password="DB70" sheet="1" objects="1" scenarios="1" autoFilter="0"/>
  <mergeCells count="12">
    <mergeCell ref="K4:N4"/>
    <mergeCell ref="A58:N58"/>
    <mergeCell ref="K1:N1"/>
    <mergeCell ref="A2:N2"/>
    <mergeCell ref="A3:A5"/>
    <mergeCell ref="B3:B5"/>
    <mergeCell ref="C3:C5"/>
    <mergeCell ref="D3:N3"/>
    <mergeCell ref="D4:D5"/>
    <mergeCell ref="E4:E5"/>
    <mergeCell ref="F4:I4"/>
    <mergeCell ref="J4:J5"/>
  </mergeCells>
  <pageMargins left="0.11811023622047245" right="0.11811023622047245" top="0.15748031496062992" bottom="0.19685039370078741" header="0.31496062992125984" footer="0.31496062992125984"/>
  <pageSetup paperSize="9" scale="6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2" tint="-9.9978637043366805E-2"/>
    <pageSetUpPr fitToPage="1"/>
  </sheetPr>
  <dimension ref="A1:AE18"/>
  <sheetViews>
    <sheetView tabSelected="1" zoomScale="70" zoomScaleNormal="70" workbookViewId="0">
      <selection activeCell="I5" sqref="I5"/>
    </sheetView>
  </sheetViews>
  <sheetFormatPr defaultRowHeight="15.75" x14ac:dyDescent="0.25"/>
  <cols>
    <col min="1" max="3" width="11.5703125" customWidth="1"/>
    <col min="4" max="4" width="11.5703125" style="3" customWidth="1"/>
    <col min="5" max="5" width="13.85546875" style="3" customWidth="1"/>
    <col min="6" max="7" width="12.140625" customWidth="1"/>
    <col min="8" max="9" width="12.28515625" customWidth="1"/>
    <col min="10" max="10" width="12.28515625" style="1" customWidth="1"/>
    <col min="11" max="12" width="11.42578125" style="1" customWidth="1"/>
    <col min="13" max="13" width="11.85546875" style="1" customWidth="1"/>
    <col min="14" max="14" width="11.7109375" style="1" customWidth="1"/>
    <col min="15" max="19" width="11" customWidth="1"/>
    <col min="20" max="20" width="10.42578125" customWidth="1"/>
    <col min="21" max="21" width="46.140625" customWidth="1"/>
    <col min="22" max="22" width="35.85546875" hidden="1" customWidth="1"/>
    <col min="23" max="31" width="9.140625" hidden="1" customWidth="1"/>
  </cols>
  <sheetData>
    <row r="1" spans="1:31" s="8" customFormat="1" x14ac:dyDescent="0.25">
      <c r="A1" s="100" t="s">
        <v>0</v>
      </c>
      <c r="B1" s="101"/>
      <c r="C1" s="101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7"/>
      <c r="U1" s="7"/>
      <c r="V1"/>
      <c r="W1"/>
    </row>
    <row r="2" spans="1:31" s="8" customFormat="1" ht="15" x14ac:dyDescent="0.25">
      <c r="A2" s="9"/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9"/>
      <c r="U2" s="9"/>
      <c r="V2"/>
      <c r="W2"/>
    </row>
    <row r="3" spans="1:31" ht="43.5" customHeight="1" x14ac:dyDescent="0.25">
      <c r="A3" s="99" t="s">
        <v>57</v>
      </c>
      <c r="B3" s="99"/>
      <c r="C3" s="99"/>
      <c r="D3" s="99"/>
      <c r="E3" s="99"/>
      <c r="F3" s="99"/>
      <c r="G3" s="99"/>
      <c r="H3" s="99"/>
      <c r="I3" s="99"/>
      <c r="J3" s="99"/>
      <c r="K3"/>
      <c r="L3"/>
      <c r="M3"/>
      <c r="N3"/>
      <c r="U3" s="97" t="str">
        <f>"Введена некорректная дата «"&amp;$E$5&amp;" "&amp;$F$5&amp;" "&amp;$G$5&amp;"»"</f>
        <v>Введена некорректная дата «26 декабря 2024»</v>
      </c>
    </row>
    <row r="4" spans="1:31" ht="27" customHeight="1" x14ac:dyDescent="0.25">
      <c r="A4" s="94" t="s">
        <v>195</v>
      </c>
      <c r="B4" s="94"/>
      <c r="C4" s="94"/>
      <c r="D4" s="94"/>
      <c r="E4" s="94"/>
      <c r="F4" s="94"/>
      <c r="G4" s="94"/>
      <c r="H4" s="94"/>
      <c r="I4" s="94"/>
      <c r="J4" s="94"/>
      <c r="K4"/>
      <c r="L4"/>
      <c r="M4"/>
      <c r="N4"/>
      <c r="U4" s="97"/>
    </row>
    <row r="5" spans="1:31" ht="27" customHeight="1" x14ac:dyDescent="0.25">
      <c r="A5" s="28">
        <f>IF(AND(E5&lt;&gt;"",F5&lt;&gt;"",G5&lt;&gt;"")=TRUE,DATEVALUE(E5&amp;"."&amp;VLOOKUP(F5,'Перечень ЛПУ'!$E$2:$G$14,3,0)&amp;"."&amp;G5),"22.07.1966")</f>
        <v>45652</v>
      </c>
      <c r="B5" s="28"/>
      <c r="C5" s="28"/>
      <c r="D5" s="26"/>
      <c r="E5" s="29">
        <v>26</v>
      </c>
      <c r="F5" s="29" t="s">
        <v>211</v>
      </c>
      <c r="G5" s="29">
        <v>2024</v>
      </c>
      <c r="H5" s="27" t="s">
        <v>212</v>
      </c>
      <c r="I5" s="26"/>
      <c r="J5" s="26"/>
      <c r="K5"/>
      <c r="L5"/>
      <c r="M5"/>
      <c r="N5"/>
      <c r="U5" s="97"/>
    </row>
    <row r="6" spans="1:31" ht="27" customHeight="1" x14ac:dyDescent="0.25">
      <c r="D6"/>
      <c r="E6" s="23" t="s">
        <v>197</v>
      </c>
      <c r="F6" s="23" t="s">
        <v>198</v>
      </c>
      <c r="G6" s="23" t="s">
        <v>199</v>
      </c>
      <c r="H6" s="23"/>
      <c r="I6" s="23"/>
      <c r="J6" s="23"/>
      <c r="K6"/>
      <c r="L6"/>
      <c r="M6"/>
      <c r="N6"/>
    </row>
    <row r="7" spans="1:31" ht="34.5" customHeight="1" x14ac:dyDescent="0.25">
      <c r="A7" s="106" t="s">
        <v>298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12" t="s">
        <v>8</v>
      </c>
      <c r="U7" s="110" t="str">
        <f>IF(V8&gt;0,INDEX(U10:U15,V8,1),"Проверка")</f>
        <v>Проверка</v>
      </c>
      <c r="V7" s="8"/>
    </row>
    <row r="8" spans="1:31" s="2" customFormat="1" ht="30" customHeight="1" x14ac:dyDescent="0.25">
      <c r="A8" s="107" t="s">
        <v>9</v>
      </c>
      <c r="B8" s="107"/>
      <c r="C8" s="107" t="s">
        <v>263</v>
      </c>
      <c r="D8" s="107"/>
      <c r="E8" s="103" t="s">
        <v>10</v>
      </c>
      <c r="F8" s="103"/>
      <c r="G8" s="103"/>
      <c r="H8" s="103"/>
      <c r="I8" s="103"/>
      <c r="J8" s="103"/>
      <c r="K8" s="103"/>
      <c r="L8" s="103"/>
      <c r="M8" s="104" t="s">
        <v>15</v>
      </c>
      <c r="N8" s="104" t="s">
        <v>16</v>
      </c>
      <c r="O8" s="105" t="s">
        <v>289</v>
      </c>
      <c r="P8" s="105"/>
      <c r="Q8" s="105"/>
      <c r="R8" s="105"/>
      <c r="S8" s="105"/>
      <c r="T8" s="112"/>
      <c r="U8" s="110"/>
      <c r="V8" s="85">
        <f>IF(ISERROR(MATCH(FALSE,W8:AE8,0)),0,MATCH(FALSE,W8:AE8,0))</f>
        <v>0</v>
      </c>
      <c r="W8" s="86" t="b">
        <f>$U10="ОК"</f>
        <v>1</v>
      </c>
      <c r="X8" s="86" t="b">
        <f>$U11="ОК"</f>
        <v>1</v>
      </c>
      <c r="Y8" s="86" t="b">
        <f>$U12="ОК"</f>
        <v>1</v>
      </c>
      <c r="Z8" s="86" t="b">
        <f>$U13="ОК"</f>
        <v>1</v>
      </c>
      <c r="AA8" s="86" t="b">
        <f>$U14="ОК"</f>
        <v>1</v>
      </c>
      <c r="AB8" s="86" t="b">
        <f>$U15="ОК"</f>
        <v>1</v>
      </c>
      <c r="AC8" s="86" t="b">
        <f>$U16="ОК"</f>
        <v>1</v>
      </c>
      <c r="AD8" s="86" t="b">
        <f>$U17="ОК"</f>
        <v>1</v>
      </c>
      <c r="AE8" s="86" t="b">
        <f>$U18="ОК"</f>
        <v>1</v>
      </c>
    </row>
    <row r="9" spans="1:31" ht="135.75" customHeight="1" x14ac:dyDescent="0.25">
      <c r="A9" s="58" t="s">
        <v>259</v>
      </c>
      <c r="B9" s="62" t="s">
        <v>269</v>
      </c>
      <c r="C9" s="58" t="s">
        <v>259</v>
      </c>
      <c r="D9" s="62" t="s">
        <v>270</v>
      </c>
      <c r="E9" s="68" t="s">
        <v>297</v>
      </c>
      <c r="F9" s="68" t="s">
        <v>11</v>
      </c>
      <c r="G9" s="69" t="s">
        <v>12</v>
      </c>
      <c r="H9" s="67" t="s">
        <v>5</v>
      </c>
      <c r="I9" s="67" t="s">
        <v>6</v>
      </c>
      <c r="J9" s="67" t="s">
        <v>7</v>
      </c>
      <c r="K9" s="67" t="s">
        <v>295</v>
      </c>
      <c r="L9" s="67" t="s">
        <v>296</v>
      </c>
      <c r="M9" s="104"/>
      <c r="N9" s="104"/>
      <c r="O9" s="67" t="s">
        <v>5</v>
      </c>
      <c r="P9" s="67" t="s">
        <v>6</v>
      </c>
      <c r="Q9" s="67" t="s">
        <v>7</v>
      </c>
      <c r="R9" s="67" t="s">
        <v>295</v>
      </c>
      <c r="S9" s="67" t="s">
        <v>296</v>
      </c>
      <c r="T9" s="112"/>
      <c r="U9" s="110"/>
      <c r="V9" s="8"/>
    </row>
    <row r="10" spans="1:31" ht="21.75" customHeight="1" x14ac:dyDescent="0.25">
      <c r="A10" s="63">
        <v>1</v>
      </c>
      <c r="B10" s="64" t="s">
        <v>261</v>
      </c>
      <c r="C10" s="64" t="s">
        <v>262</v>
      </c>
      <c r="D10" s="66" t="s">
        <v>266</v>
      </c>
      <c r="E10" s="63">
        <v>3</v>
      </c>
      <c r="F10" s="63">
        <v>4</v>
      </c>
      <c r="G10" s="63">
        <v>5</v>
      </c>
      <c r="H10" s="63">
        <v>6</v>
      </c>
      <c r="I10" s="63">
        <v>7</v>
      </c>
      <c r="J10" s="63">
        <v>8</v>
      </c>
      <c r="K10" s="63">
        <v>9</v>
      </c>
      <c r="L10" s="63">
        <v>10</v>
      </c>
      <c r="M10" s="63">
        <v>11</v>
      </c>
      <c r="N10" s="63">
        <v>12</v>
      </c>
      <c r="O10" s="65">
        <v>13</v>
      </c>
      <c r="P10" s="65">
        <v>14</v>
      </c>
      <c r="Q10" s="65">
        <v>15</v>
      </c>
      <c r="R10" s="65">
        <v>16</v>
      </c>
      <c r="S10" s="65">
        <v>17</v>
      </c>
      <c r="T10" s="63">
        <v>18</v>
      </c>
      <c r="U10" s="25" t="str">
        <f>IF(C11&gt;A11,"гр.2 &gt; гр.1","ОК")</f>
        <v>ОК</v>
      </c>
      <c r="V10" t="s">
        <v>80</v>
      </c>
    </row>
    <row r="11" spans="1:31" ht="27" customHeight="1" x14ac:dyDescent="0.25">
      <c r="A11" s="60">
        <v>66</v>
      </c>
      <c r="B11" s="60">
        <v>66</v>
      </c>
      <c r="C11" s="84">
        <f>SUM(H11:J11)</f>
        <v>66</v>
      </c>
      <c r="D11" s="87">
        <f>O11+P11+Q11</f>
        <v>66</v>
      </c>
      <c r="E11" s="60">
        <v>1</v>
      </c>
      <c r="F11" s="60">
        <v>1</v>
      </c>
      <c r="G11" s="60">
        <v>1</v>
      </c>
      <c r="H11" s="60"/>
      <c r="I11" s="60"/>
      <c r="J11" s="84">
        <f>SUM(K11:L11)</f>
        <v>66</v>
      </c>
      <c r="K11" s="60">
        <v>66</v>
      </c>
      <c r="L11" s="60"/>
      <c r="M11" s="60"/>
      <c r="N11" s="60"/>
      <c r="O11" s="60"/>
      <c r="P11" s="60"/>
      <c r="Q11" s="84">
        <f>SUM(R11:S11)</f>
        <v>66</v>
      </c>
      <c r="R11" s="60">
        <v>66</v>
      </c>
      <c r="S11" s="60"/>
      <c r="T11" s="60"/>
      <c r="U11" s="25" t="str">
        <f>IF(SUM(E11:F11)&gt;C11,"гр.3 + гр.4 &gt; гр.2","ОК")</f>
        <v>ОК</v>
      </c>
      <c r="V11" t="s">
        <v>76</v>
      </c>
    </row>
    <row r="12" spans="1:31" ht="27" customHeight="1" x14ac:dyDescent="0.25">
      <c r="A12" s="108" t="s">
        <v>260</v>
      </c>
      <c r="B12" s="108"/>
      <c r="C12" s="108"/>
      <c r="D12" s="108"/>
      <c r="E12" s="108"/>
      <c r="F12" s="108"/>
      <c r="G12" s="108"/>
      <c r="H12" s="109"/>
      <c r="I12" s="109"/>
      <c r="J12" s="109"/>
      <c r="K12" s="109"/>
      <c r="L12" s="109"/>
      <c r="M12" s="109"/>
      <c r="N12" s="109"/>
      <c r="O12" s="109"/>
      <c r="U12" s="25" t="str">
        <f>IF(G11&gt;C11,"гр.5 &gt; гр.2","ОК")</f>
        <v>ОК</v>
      </c>
      <c r="V12" t="s">
        <v>77</v>
      </c>
    </row>
    <row r="13" spans="1:31" ht="27" customHeight="1" x14ac:dyDescent="0.25">
      <c r="U13" s="25" t="str">
        <f>IF(M11&gt;C11,"гр.11 &gt; гр.2","ОК")</f>
        <v>ОК</v>
      </c>
      <c r="V13" t="s">
        <v>78</v>
      </c>
    </row>
    <row r="14" spans="1:31" ht="27" customHeight="1" x14ac:dyDescent="0.25">
      <c r="D14" s="22" t="s">
        <v>18</v>
      </c>
      <c r="E14" s="111" t="s">
        <v>303</v>
      </c>
      <c r="F14" s="111"/>
      <c r="G14" s="111"/>
      <c r="H14" s="111"/>
      <c r="J14"/>
      <c r="K14"/>
      <c r="L14"/>
      <c r="M14"/>
      <c r="N14"/>
      <c r="U14" s="25" t="str">
        <f>IF(N11&gt;M11,"гр.12 &gt; гр.11","ОК")</f>
        <v>ОК</v>
      </c>
      <c r="V14" t="s">
        <v>79</v>
      </c>
    </row>
    <row r="15" spans="1:31" ht="18.75" x14ac:dyDescent="0.25">
      <c r="D15" s="22"/>
      <c r="K15"/>
      <c r="L15"/>
      <c r="M15"/>
      <c r="N15"/>
      <c r="U15" s="25" t="str">
        <f>IF('СВОД углублен. дисп.'!A7=0,"ОК",IF('углубл.дисп. 1 группа'!A11+'углубл. дисп. 2 группа'!A11&lt;&gt;'СВОД углублен. дисп.'!A7,"Сумма планов за 1 и 2 группы углубл.диспансеризации НЕ РАВНЫ общему плану на листе «СВОД углублен. дисп.»","ОК"))</f>
        <v>ОК</v>
      </c>
    </row>
    <row r="16" spans="1:31" ht="27" customHeight="1" x14ac:dyDescent="0.25">
      <c r="D16" s="22" t="s">
        <v>19</v>
      </c>
      <c r="E16" s="111" t="s">
        <v>304</v>
      </c>
      <c r="F16" s="111"/>
      <c r="G16" s="111"/>
      <c r="H16" s="111"/>
      <c r="K16"/>
      <c r="L16"/>
      <c r="M16"/>
      <c r="N16"/>
      <c r="U16" s="25" t="str">
        <f>IF(T11&gt;C11,"гр.18 &gt; гр.2","ОК")</f>
        <v>ОК</v>
      </c>
      <c r="V16" s="8" t="s">
        <v>292</v>
      </c>
    </row>
    <row r="17" spans="4:22" ht="27" customHeight="1" x14ac:dyDescent="0.25">
      <c r="D17" s="22"/>
      <c r="K17"/>
      <c r="L17"/>
      <c r="M17"/>
      <c r="N17"/>
      <c r="U17" s="25" t="str">
        <f>IF(B11&gt;A11,"гр.1.1 &gt; гр.1","ОК")</f>
        <v>ОК</v>
      </c>
      <c r="V17" t="s">
        <v>293</v>
      </c>
    </row>
    <row r="18" spans="4:22" ht="27" customHeight="1" x14ac:dyDescent="0.25">
      <c r="D18" s="22" t="s">
        <v>20</v>
      </c>
      <c r="E18" s="111">
        <v>89047542538</v>
      </c>
      <c r="F18" s="111"/>
      <c r="G18" s="111"/>
      <c r="H18" s="111"/>
      <c r="K18"/>
      <c r="L18"/>
      <c r="M18"/>
      <c r="N18"/>
      <c r="U18" s="25" t="str">
        <f>IF(D11&gt;C11,"гр.2.1 &gt; гр.2","ОК")</f>
        <v>ОК</v>
      </c>
      <c r="V18" t="s">
        <v>294</v>
      </c>
    </row>
  </sheetData>
  <sheetProtection password="DB70" sheet="1" objects="1" scenarios="1" autoFilter="0"/>
  <mergeCells count="17">
    <mergeCell ref="A12:O12"/>
    <mergeCell ref="U3:U5"/>
    <mergeCell ref="U7:U9"/>
    <mergeCell ref="E18:H18"/>
    <mergeCell ref="T7:T9"/>
    <mergeCell ref="E14:H14"/>
    <mergeCell ref="E16:H16"/>
    <mergeCell ref="A1:S1"/>
    <mergeCell ref="E8:L8"/>
    <mergeCell ref="M8:M9"/>
    <mergeCell ref="N8:N9"/>
    <mergeCell ref="O8:S8"/>
    <mergeCell ref="A7:S7"/>
    <mergeCell ref="A3:J3"/>
    <mergeCell ref="A4:J4"/>
    <mergeCell ref="C8:D8"/>
    <mergeCell ref="A8:B8"/>
  </mergeCells>
  <conditionalFormatting sqref="U10">
    <cfRule type="expression" dxfId="59" priority="13" stopIfTrue="1">
      <formula>U10&lt;&gt;"ОК"</formula>
    </cfRule>
  </conditionalFormatting>
  <conditionalFormatting sqref="U11">
    <cfRule type="expression" dxfId="58" priority="12" stopIfTrue="1">
      <formula>U11&lt;&gt;"ОК"</formula>
    </cfRule>
  </conditionalFormatting>
  <conditionalFormatting sqref="U12">
    <cfRule type="expression" dxfId="57" priority="11" stopIfTrue="1">
      <formula>U12&lt;&gt;"ОК"</formula>
    </cfRule>
  </conditionalFormatting>
  <conditionalFormatting sqref="U13">
    <cfRule type="expression" dxfId="56" priority="10" stopIfTrue="1">
      <formula>U13&lt;&gt;"ОК"</formula>
    </cfRule>
  </conditionalFormatting>
  <conditionalFormatting sqref="U14">
    <cfRule type="expression" dxfId="55" priority="9" stopIfTrue="1">
      <formula>U14&lt;&gt;"ОК"</formula>
    </cfRule>
  </conditionalFormatting>
  <conditionalFormatting sqref="U3:U5">
    <cfRule type="expression" dxfId="54" priority="6">
      <formula>ISERROR($A$5)</formula>
    </cfRule>
  </conditionalFormatting>
  <conditionalFormatting sqref="U15">
    <cfRule type="expression" dxfId="53" priority="5" stopIfTrue="1">
      <formula>U15&lt;&gt;"ОК"</formula>
    </cfRule>
  </conditionalFormatting>
  <conditionalFormatting sqref="U7:U9">
    <cfRule type="expression" dxfId="52" priority="4">
      <formula>$U$7&lt;&gt;"Проверка"</formula>
    </cfRule>
  </conditionalFormatting>
  <conditionalFormatting sqref="U16">
    <cfRule type="expression" dxfId="51" priority="3" stopIfTrue="1">
      <formula>U16&lt;&gt;"ОК"</formula>
    </cfRule>
  </conditionalFormatting>
  <conditionalFormatting sqref="U17">
    <cfRule type="expression" dxfId="50" priority="2" stopIfTrue="1">
      <formula>U17&lt;&gt;"ОК"</formula>
    </cfRule>
  </conditionalFormatting>
  <conditionalFormatting sqref="U18">
    <cfRule type="expression" dxfId="49" priority="1" stopIfTrue="1">
      <formula>U18&lt;&gt;"ОК"</formula>
    </cfRule>
  </conditionalFormatting>
  <dataValidations count="5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A3:J3">
      <formula1>НазванияОрганизаций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G5">
      <formula1>год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F5">
      <formula1>месяц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E5">
      <formula1>число</formula1>
    </dataValidation>
    <dataValidation type="custom" showInputMessage="1" showErrorMessage="1" errorTitle="В Н И М А Н И Е !" error="Перед заполнением таблицы НУЖНО ВНАЧАЛЕ ЗАПОЛНИТЬ:_x000a_1) название организации;_x000a_2) ФИО гл.врача;_x000a_3) ФИО исполнителя;_x000a_4) телефон исполнителя._x000a__x000a_=======  А ТАКЖЕ  =======_x000a__x000a_В ЭТУ ЯЧЕЙКУ МОЖНО ВВЕСТИ ТОЛЬКО ЦЕЛОЕ ЧИСЛО &gt;= 0._x000a_" sqref="E11:I11 A11:B11 K11:M11 O11:P11 R11:T11">
      <formula1>AND($A$3&lt;&gt;"",$E$14&lt;&gt;"",$E$16&lt;&gt;"",$E$18&lt;&gt;"",ISNUMBER(A11),A11&gt;=0,IF(ISERROR(SEARCH(",?",A11)),0,1)=0)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CC"/>
    <pageSetUpPr fitToPage="1"/>
  </sheetPr>
  <dimension ref="A1:AO18"/>
  <sheetViews>
    <sheetView zoomScale="70" zoomScaleNormal="70" workbookViewId="0">
      <selection activeCell="R11" sqref="R11"/>
    </sheetView>
  </sheetViews>
  <sheetFormatPr defaultRowHeight="15.75" x14ac:dyDescent="0.25"/>
  <cols>
    <col min="1" max="3" width="11.5703125" customWidth="1"/>
    <col min="4" max="4" width="11.5703125" style="3" customWidth="1"/>
    <col min="5" max="5" width="13.85546875" style="3" customWidth="1"/>
    <col min="6" max="7" width="12.140625" customWidth="1"/>
    <col min="8" max="8" width="13.5703125" customWidth="1"/>
    <col min="9" max="9" width="12.140625" customWidth="1"/>
    <col min="10" max="12" width="9.5703125" style="1" customWidth="1"/>
    <col min="13" max="13" width="11.85546875" style="1" customWidth="1"/>
    <col min="14" max="14" width="11.7109375" style="1" customWidth="1"/>
    <col min="15" max="15" width="12" customWidth="1"/>
    <col min="16" max="16" width="13" customWidth="1"/>
    <col min="17" max="19" width="10.5703125" customWidth="1"/>
    <col min="20" max="20" width="10.42578125" customWidth="1"/>
    <col min="21" max="21" width="46.140625" customWidth="1"/>
    <col min="22" max="22" width="35.85546875" hidden="1" customWidth="1"/>
    <col min="23" max="31" width="9.140625" hidden="1" customWidth="1"/>
  </cols>
  <sheetData>
    <row r="1" spans="1:41" s="8" customFormat="1" x14ac:dyDescent="0.25">
      <c r="A1" s="100" t="s">
        <v>0</v>
      </c>
      <c r="B1" s="101"/>
      <c r="C1" s="101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7"/>
      <c r="U1" s="7"/>
      <c r="V1"/>
      <c r="W1"/>
    </row>
    <row r="2" spans="1:41" s="8" customFormat="1" ht="15" x14ac:dyDescent="0.25">
      <c r="A2" s="9"/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9"/>
      <c r="U2" s="9"/>
      <c r="V2"/>
      <c r="W2"/>
    </row>
    <row r="3" spans="1:41" ht="43.5" customHeight="1" x14ac:dyDescent="0.25">
      <c r="A3" s="114" t="str">
        <f>IF('углубл.дисп. 1 группа'!A3&lt;&gt;"",'углубл.дисп. 1 группа'!A3,"")</f>
        <v xml:space="preserve"> ГБУЗ "Нехаевская центральная районная больница"</v>
      </c>
      <c r="B3" s="114"/>
      <c r="C3" s="114"/>
      <c r="D3" s="114"/>
      <c r="E3" s="114"/>
      <c r="F3" s="114"/>
      <c r="G3" s="114"/>
      <c r="H3" s="114"/>
      <c r="I3" s="114"/>
      <c r="J3" s="114"/>
      <c r="K3"/>
      <c r="L3"/>
      <c r="M3"/>
      <c r="N3"/>
      <c r="U3" s="97" t="str">
        <f>"Введена некорректная дата «"&amp;$E$5&amp;" "&amp;$F$5&amp;" "&amp;$G$5&amp;"»"</f>
        <v>Введена некорректная дата «26 декабря 2024»</v>
      </c>
    </row>
    <row r="4" spans="1:41" ht="27" customHeight="1" x14ac:dyDescent="0.25">
      <c r="A4" s="94" t="s">
        <v>195</v>
      </c>
      <c r="B4" s="94"/>
      <c r="C4" s="94"/>
      <c r="D4" s="94"/>
      <c r="E4" s="94"/>
      <c r="F4" s="94"/>
      <c r="G4" s="94"/>
      <c r="H4" s="94"/>
      <c r="I4" s="94"/>
      <c r="J4" s="94"/>
      <c r="K4"/>
      <c r="L4"/>
      <c r="M4"/>
      <c r="N4"/>
      <c r="U4" s="97"/>
    </row>
    <row r="5" spans="1:41" ht="27" customHeight="1" x14ac:dyDescent="0.25">
      <c r="A5" s="28">
        <f>IF(AND(E5&lt;&gt;"",F5&lt;&gt;"",G5&lt;&gt;"")=TRUE,DATEVALUE(E5&amp;"."&amp;VLOOKUP(F5,'Перечень ЛПУ'!$E$2:$G$14,3,0)&amp;"."&amp;G5),"22.07.1966")</f>
        <v>45652</v>
      </c>
      <c r="B5" s="28"/>
      <c r="C5" s="28"/>
      <c r="D5" s="26"/>
      <c r="E5" s="43">
        <f>IF('углубл.дисп. 1 группа'!E5&lt;&gt;"",'углубл.дисп. 1 группа'!E5,"")</f>
        <v>26</v>
      </c>
      <c r="F5" s="43" t="str">
        <f>IF('углубл.дисп. 1 группа'!F5&lt;&gt;"",'углубл.дисп. 1 группа'!F5,"")</f>
        <v>декабря</v>
      </c>
      <c r="G5" s="43">
        <f>IF('углубл.дисп. 1 группа'!G5&lt;&gt;"",'углубл.дисп. 1 группа'!G5,"")</f>
        <v>2024</v>
      </c>
      <c r="H5" s="27" t="s">
        <v>212</v>
      </c>
      <c r="I5" s="26"/>
      <c r="J5" s="26"/>
      <c r="K5"/>
      <c r="L5"/>
      <c r="M5"/>
      <c r="N5"/>
      <c r="U5" s="97"/>
    </row>
    <row r="6" spans="1:41" ht="27" customHeight="1" x14ac:dyDescent="0.25">
      <c r="D6"/>
      <c r="E6" s="23" t="s">
        <v>197</v>
      </c>
      <c r="F6" s="23" t="s">
        <v>198</v>
      </c>
      <c r="G6" s="23" t="s">
        <v>199</v>
      </c>
      <c r="H6" s="23"/>
      <c r="I6" s="23"/>
      <c r="J6" s="23"/>
      <c r="K6"/>
      <c r="L6"/>
      <c r="M6"/>
      <c r="N6"/>
    </row>
    <row r="7" spans="1:41" ht="34.5" customHeight="1" x14ac:dyDescent="0.25">
      <c r="A7" s="106" t="s">
        <v>14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13" t="s">
        <v>8</v>
      </c>
      <c r="U7" s="110" t="str">
        <f>IF(V8&gt;0,INDEX(U10:U15,V8,1),"Проверка")</f>
        <v>гр.2 &gt; гр.1</v>
      </c>
      <c r="V7" s="8"/>
    </row>
    <row r="8" spans="1:41" s="2" customFormat="1" ht="28.5" customHeight="1" x14ac:dyDescent="0.25">
      <c r="A8" s="107" t="s">
        <v>9</v>
      </c>
      <c r="B8" s="107"/>
      <c r="C8" s="107" t="s">
        <v>263</v>
      </c>
      <c r="D8" s="107"/>
      <c r="E8" s="103" t="s">
        <v>10</v>
      </c>
      <c r="F8" s="103"/>
      <c r="G8" s="103"/>
      <c r="H8" s="103"/>
      <c r="I8" s="103"/>
      <c r="J8" s="103"/>
      <c r="K8" s="103"/>
      <c r="L8" s="103"/>
      <c r="M8" s="104" t="s">
        <v>15</v>
      </c>
      <c r="N8" s="104" t="s">
        <v>16</v>
      </c>
      <c r="O8" s="105" t="s">
        <v>289</v>
      </c>
      <c r="P8" s="105"/>
      <c r="Q8" s="105"/>
      <c r="R8" s="105"/>
      <c r="S8" s="105"/>
      <c r="T8" s="113"/>
      <c r="U8" s="110"/>
      <c r="V8" s="38">
        <f>IF(ISERROR(MATCH(FALSE,W8:AE8,0)),0,MATCH(FALSE,W8:AE8,0))</f>
        <v>1</v>
      </c>
      <c r="W8" t="b">
        <f>$U10="ОК"</f>
        <v>0</v>
      </c>
      <c r="X8" t="b">
        <f>$U11="ОК"</f>
        <v>1</v>
      </c>
      <c r="Y8" t="b">
        <f>$U12="ОК"</f>
        <v>1</v>
      </c>
      <c r="Z8" t="b">
        <f>$U13="ОК"</f>
        <v>1</v>
      </c>
      <c r="AA8" t="b">
        <f>$U14="ОК"</f>
        <v>1</v>
      </c>
      <c r="AB8" t="b">
        <f>$U15="ОК"</f>
        <v>1</v>
      </c>
      <c r="AC8" t="b">
        <f>$U16="ОК"</f>
        <v>1</v>
      </c>
      <c r="AD8" t="b">
        <f>$U17="ОК"</f>
        <v>1</v>
      </c>
      <c r="AE8" t="b">
        <f>$U18="ОК"</f>
        <v>1</v>
      </c>
      <c r="AF8"/>
      <c r="AG8"/>
      <c r="AH8"/>
      <c r="AI8"/>
      <c r="AJ8"/>
      <c r="AK8"/>
      <c r="AL8"/>
      <c r="AM8"/>
      <c r="AN8"/>
      <c r="AO8"/>
    </row>
    <row r="9" spans="1:41" ht="135.75" customHeight="1" x14ac:dyDescent="0.25">
      <c r="A9" s="58" t="s">
        <v>259</v>
      </c>
      <c r="B9" s="62" t="s">
        <v>269</v>
      </c>
      <c r="C9" s="58" t="s">
        <v>259</v>
      </c>
      <c r="D9" s="62" t="s">
        <v>270</v>
      </c>
      <c r="E9" s="68" t="s">
        <v>297</v>
      </c>
      <c r="F9" s="68" t="s">
        <v>11</v>
      </c>
      <c r="G9" s="69" t="s">
        <v>12</v>
      </c>
      <c r="H9" s="67" t="s">
        <v>5</v>
      </c>
      <c r="I9" s="67" t="s">
        <v>6</v>
      </c>
      <c r="J9" s="67" t="s">
        <v>7</v>
      </c>
      <c r="K9" s="67" t="s">
        <v>295</v>
      </c>
      <c r="L9" s="67" t="s">
        <v>296</v>
      </c>
      <c r="M9" s="104"/>
      <c r="N9" s="104"/>
      <c r="O9" s="67" t="s">
        <v>5</v>
      </c>
      <c r="P9" s="67" t="s">
        <v>6</v>
      </c>
      <c r="Q9" s="67" t="s">
        <v>7</v>
      </c>
      <c r="R9" s="67" t="s">
        <v>295</v>
      </c>
      <c r="S9" s="67" t="s">
        <v>296</v>
      </c>
      <c r="T9" s="113"/>
      <c r="U9" s="110"/>
      <c r="V9" s="8"/>
    </row>
    <row r="10" spans="1:41" ht="18.75" customHeight="1" x14ac:dyDescent="0.25">
      <c r="A10" s="63">
        <v>1</v>
      </c>
      <c r="B10" s="64" t="s">
        <v>261</v>
      </c>
      <c r="C10" s="64" t="s">
        <v>262</v>
      </c>
      <c r="D10" s="66" t="s">
        <v>266</v>
      </c>
      <c r="E10" s="63">
        <v>3</v>
      </c>
      <c r="F10" s="63">
        <v>4</v>
      </c>
      <c r="G10" s="63">
        <v>5</v>
      </c>
      <c r="H10" s="63">
        <v>6</v>
      </c>
      <c r="I10" s="63">
        <v>7</v>
      </c>
      <c r="J10" s="63">
        <v>8</v>
      </c>
      <c r="K10" s="63">
        <v>9</v>
      </c>
      <c r="L10" s="63">
        <v>10</v>
      </c>
      <c r="M10" s="63">
        <v>11</v>
      </c>
      <c r="N10" s="63">
        <v>12</v>
      </c>
      <c r="O10" s="65">
        <v>13</v>
      </c>
      <c r="P10" s="65">
        <v>14</v>
      </c>
      <c r="Q10" s="65">
        <v>15</v>
      </c>
      <c r="R10" s="65">
        <v>16</v>
      </c>
      <c r="S10" s="65">
        <v>17</v>
      </c>
      <c r="T10" s="63">
        <v>18</v>
      </c>
      <c r="U10" s="25" t="str">
        <f>IF(C11&gt;A11,"гр.2 &gt; гр.1","ОК")</f>
        <v>гр.2 &gt; гр.1</v>
      </c>
      <c r="V10" t="s">
        <v>80</v>
      </c>
    </row>
    <row r="11" spans="1:41" ht="27" customHeight="1" x14ac:dyDescent="0.25">
      <c r="A11" s="60">
        <v>600</v>
      </c>
      <c r="B11" s="60">
        <v>263</v>
      </c>
      <c r="C11" s="61">
        <f>SUM(H11:J11)</f>
        <v>607</v>
      </c>
      <c r="D11" s="70">
        <f>O11+P11+Q11</f>
        <v>324</v>
      </c>
      <c r="E11" s="60">
        <v>3</v>
      </c>
      <c r="F11" s="60">
        <v>3</v>
      </c>
      <c r="G11" s="60">
        <v>3</v>
      </c>
      <c r="H11" s="60">
        <v>69</v>
      </c>
      <c r="I11" s="60">
        <v>142</v>
      </c>
      <c r="J11" s="61">
        <f>SUM(K11:L11)</f>
        <v>396</v>
      </c>
      <c r="K11" s="60">
        <v>387</v>
      </c>
      <c r="L11" s="60">
        <v>9</v>
      </c>
      <c r="M11" s="60"/>
      <c r="N11" s="60"/>
      <c r="O11" s="60">
        <v>3</v>
      </c>
      <c r="P11" s="60">
        <v>44</v>
      </c>
      <c r="Q11" s="61">
        <f>SUM(R11:S11)</f>
        <v>277</v>
      </c>
      <c r="R11" s="60">
        <v>274</v>
      </c>
      <c r="S11" s="60">
        <v>3</v>
      </c>
      <c r="T11" s="60"/>
      <c r="U11" s="25" t="str">
        <f>IF(SUM(E11:F11)&gt;C11,"гр.3 + гр.4 &gt; гр.2","ОК")</f>
        <v>ОК</v>
      </c>
      <c r="V11" t="s">
        <v>76</v>
      </c>
    </row>
    <row r="12" spans="1:41" ht="27" customHeight="1" x14ac:dyDescent="0.25">
      <c r="A12" s="108" t="s">
        <v>260</v>
      </c>
      <c r="B12" s="108"/>
      <c r="C12" s="108"/>
      <c r="D12" s="108"/>
      <c r="E12" s="108"/>
      <c r="F12" s="108"/>
      <c r="G12" s="108"/>
      <c r="H12" s="109"/>
      <c r="I12" s="109"/>
      <c r="J12" s="109"/>
      <c r="K12" s="109"/>
      <c r="L12" s="109"/>
      <c r="M12" s="109"/>
      <c r="N12" s="109"/>
      <c r="O12" s="109"/>
      <c r="U12" s="25" t="str">
        <f>IF(G11&gt;C11,"гр.5 &gt; гр.2","ОК")</f>
        <v>ОК</v>
      </c>
      <c r="V12" t="s">
        <v>77</v>
      </c>
    </row>
    <row r="13" spans="1:41" ht="27" customHeight="1" x14ac:dyDescent="0.25">
      <c r="U13" s="25" t="str">
        <f>IF(M11&gt;C11,"гр.11 &gt; гр.2","ОК")</f>
        <v>ОК</v>
      </c>
      <c r="V13" t="s">
        <v>78</v>
      </c>
    </row>
    <row r="14" spans="1:41" ht="27" customHeight="1" x14ac:dyDescent="0.25">
      <c r="D14" s="22" t="s">
        <v>18</v>
      </c>
      <c r="E14" s="115" t="str">
        <f>IF('углубл.дисп. 1 группа'!E14&lt;&gt;"",'углубл.дисп. 1 группа'!E14,"")</f>
        <v>Ефимов Виталий Владимирович</v>
      </c>
      <c r="F14" s="115"/>
      <c r="G14" s="115"/>
      <c r="H14" s="115"/>
      <c r="K14"/>
      <c r="L14"/>
      <c r="M14"/>
      <c r="N14"/>
      <c r="U14" s="25" t="str">
        <f>IF(N11&gt;M11,"гр.12 &gt; гр.11","ОК")</f>
        <v>ОК</v>
      </c>
      <c r="V14" t="s">
        <v>79</v>
      </c>
    </row>
    <row r="15" spans="1:41" ht="75" customHeight="1" x14ac:dyDescent="0.25">
      <c r="D15" s="22"/>
      <c r="K15"/>
      <c r="L15"/>
      <c r="M15"/>
      <c r="N15"/>
      <c r="U15" s="25" t="str">
        <f>IF('СВОД углублен. дисп.'!A7=0,"ОК",IF('углубл.дисп. 1 группа'!A11+'углубл. дисп. 2 группа'!A11&lt;&gt;'СВОД углублен. дисп.'!A7,"Сумма планов за 1 и 2 группы углубл.диспансеризации НЕ РАВНЫ общему плану на листе «СВОД углублен. дисп.»","ОК"))</f>
        <v>ОК</v>
      </c>
    </row>
    <row r="16" spans="1:41" ht="27" customHeight="1" x14ac:dyDescent="0.25">
      <c r="D16" s="22" t="s">
        <v>19</v>
      </c>
      <c r="E16" s="115" t="str">
        <f>IF('углубл.дисп. 1 группа'!E16&lt;&gt;"",'углубл.дисп. 1 группа'!E16,"")</f>
        <v>Беспалов Владислав Владимирович</v>
      </c>
      <c r="F16" s="115"/>
      <c r="G16" s="115"/>
      <c r="H16" s="115"/>
      <c r="K16"/>
      <c r="L16"/>
      <c r="M16"/>
      <c r="N16"/>
      <c r="U16" s="25" t="str">
        <f>IF(T11&gt;C11,"гр.18 &gt; гр.2","ОК")</f>
        <v>ОК</v>
      </c>
      <c r="V16" s="8" t="s">
        <v>292</v>
      </c>
    </row>
    <row r="17" spans="4:22" ht="27" customHeight="1" x14ac:dyDescent="0.25">
      <c r="D17" s="22"/>
      <c r="K17"/>
      <c r="L17"/>
      <c r="M17"/>
      <c r="N17"/>
      <c r="U17" s="25" t="str">
        <f>IF(B11&gt;A11,"гр.1.1 &gt; гр.1","ОК")</f>
        <v>ОК</v>
      </c>
      <c r="V17" t="s">
        <v>293</v>
      </c>
    </row>
    <row r="18" spans="4:22" ht="27" customHeight="1" x14ac:dyDescent="0.25">
      <c r="D18" s="22" t="s">
        <v>20</v>
      </c>
      <c r="E18" s="115">
        <f>IF('углубл.дисп. 1 группа'!E18&lt;&gt;"",'углубл.дисп. 1 группа'!E18,"")</f>
        <v>89047542538</v>
      </c>
      <c r="F18" s="115"/>
      <c r="G18" s="115"/>
      <c r="H18" s="115"/>
      <c r="K18"/>
      <c r="L18"/>
      <c r="M18"/>
      <c r="N18"/>
      <c r="U18" s="25" t="str">
        <f>IF(D11&gt;C11,"гр.2.1 &gt; гр.2","ОК")</f>
        <v>ОК</v>
      </c>
      <c r="V18" t="s">
        <v>294</v>
      </c>
    </row>
  </sheetData>
  <sheetProtection password="DB70" sheet="1" objects="1" scenarios="1" autoFilter="0"/>
  <mergeCells count="17">
    <mergeCell ref="E14:H14"/>
    <mergeCell ref="E16:H16"/>
    <mergeCell ref="E18:H18"/>
    <mergeCell ref="U3:U5"/>
    <mergeCell ref="U7:U9"/>
    <mergeCell ref="A12:O12"/>
    <mergeCell ref="A1:S1"/>
    <mergeCell ref="A7:S7"/>
    <mergeCell ref="T7:T9"/>
    <mergeCell ref="E8:L8"/>
    <mergeCell ref="A3:J3"/>
    <mergeCell ref="A4:J4"/>
    <mergeCell ref="M8:M9"/>
    <mergeCell ref="N8:N9"/>
    <mergeCell ref="O8:S8"/>
    <mergeCell ref="A8:B8"/>
    <mergeCell ref="C8:D8"/>
  </mergeCells>
  <conditionalFormatting sqref="U10">
    <cfRule type="expression" dxfId="48" priority="13" stopIfTrue="1">
      <formula>U10&lt;&gt;"ОК"</formula>
    </cfRule>
  </conditionalFormatting>
  <conditionalFormatting sqref="U11">
    <cfRule type="expression" dxfId="47" priority="12" stopIfTrue="1">
      <formula>U11&lt;&gt;"ОК"</formula>
    </cfRule>
  </conditionalFormatting>
  <conditionalFormatting sqref="U12">
    <cfRule type="expression" dxfId="46" priority="11" stopIfTrue="1">
      <formula>U12&lt;&gt;"ОК"</formula>
    </cfRule>
  </conditionalFormatting>
  <conditionalFormatting sqref="U13">
    <cfRule type="expression" dxfId="45" priority="10" stopIfTrue="1">
      <formula>U13&lt;&gt;"ОК"</formula>
    </cfRule>
  </conditionalFormatting>
  <conditionalFormatting sqref="U14">
    <cfRule type="expression" dxfId="44" priority="9" stopIfTrue="1">
      <formula>U14&lt;&gt;"ОК"</formula>
    </cfRule>
  </conditionalFormatting>
  <conditionalFormatting sqref="U3:U5">
    <cfRule type="expression" dxfId="43" priority="7">
      <formula>ISERROR($A$5)</formula>
    </cfRule>
  </conditionalFormatting>
  <conditionalFormatting sqref="U7:U9">
    <cfRule type="expression" dxfId="42" priority="6">
      <formula>$U$7&lt;&gt;"Проверка"</formula>
    </cfRule>
  </conditionalFormatting>
  <conditionalFormatting sqref="U15">
    <cfRule type="expression" dxfId="41" priority="4" stopIfTrue="1">
      <formula>U15&lt;&gt;"ОК"</formula>
    </cfRule>
  </conditionalFormatting>
  <conditionalFormatting sqref="U16">
    <cfRule type="expression" dxfId="40" priority="3" stopIfTrue="1">
      <formula>U16&lt;&gt;"ОК"</formula>
    </cfRule>
  </conditionalFormatting>
  <conditionalFormatting sqref="U17">
    <cfRule type="expression" dxfId="39" priority="2" stopIfTrue="1">
      <formula>U17&lt;&gt;"ОК"</formula>
    </cfRule>
  </conditionalFormatting>
  <conditionalFormatting sqref="U18">
    <cfRule type="expression" dxfId="38" priority="1" stopIfTrue="1">
      <formula>U18&lt;&gt;"ОК"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ЗАПОЛНИТЬ:_x000a_1) название организации;_x000a_2) ФИО гл.врача;_x000a_3) ФИО исполнителя;_x000a_4) телефон исполнителя._x000a__x000a_=======  А ТАКЖЕ  =======_x000a__x000a_В ЭТУ ЯЧЕЙКУ МОЖНО ВВЕСТИ ТОЛЬКО ЦЕЛОЕ ЧИСЛО &gt;= 0._x000a_" sqref="E11:I11 A11:B11 K11:M11 O11:P11 R11:T11">
      <formula1>AND($A$3&lt;&gt;"",$E$14&lt;&gt;"",$E$16&lt;&gt;"",$E$18&lt;&gt;"",ISNUMBER(A11),A11&gt;=0,IF(ISERROR(SEARCH(",?",A11)),0,1)=0)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landscape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CCFFFF"/>
    <pageSetUpPr fitToPage="1"/>
  </sheetPr>
  <dimension ref="A1:W18"/>
  <sheetViews>
    <sheetView zoomScale="70" zoomScaleNormal="70" workbookViewId="0">
      <selection activeCell="G32" sqref="G32"/>
    </sheetView>
  </sheetViews>
  <sheetFormatPr defaultRowHeight="15.75" x14ac:dyDescent="0.25"/>
  <cols>
    <col min="1" max="1" width="14.28515625" customWidth="1"/>
    <col min="2" max="2" width="13.28515625" customWidth="1"/>
    <col min="3" max="3" width="14.28515625" customWidth="1"/>
    <col min="4" max="4" width="13.140625" style="3" customWidth="1"/>
    <col min="5" max="5" width="13.85546875" style="3" customWidth="1"/>
    <col min="6" max="7" width="12.140625" customWidth="1"/>
    <col min="8" max="8" width="13.5703125" customWidth="1"/>
    <col min="9" max="9" width="12.140625" customWidth="1"/>
    <col min="10" max="10" width="9.5703125" style="1" customWidth="1"/>
    <col min="11" max="12" width="11.140625" style="1" customWidth="1"/>
    <col min="13" max="13" width="11.85546875" style="1" customWidth="1"/>
    <col min="14" max="14" width="11.7109375" style="1" customWidth="1"/>
    <col min="15" max="15" width="12" customWidth="1"/>
    <col min="16" max="16" width="13" customWidth="1"/>
    <col min="17" max="19" width="10.5703125" customWidth="1"/>
    <col min="20" max="20" width="10.42578125" customWidth="1"/>
    <col min="21" max="21" width="46.140625" customWidth="1"/>
    <col min="22" max="22" width="35.85546875" hidden="1" customWidth="1"/>
  </cols>
  <sheetData>
    <row r="1" spans="1:23" s="8" customFormat="1" x14ac:dyDescent="0.25">
      <c r="A1" s="100" t="s">
        <v>0</v>
      </c>
      <c r="B1" s="101"/>
      <c r="C1" s="101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7"/>
      <c r="U1" s="7"/>
      <c r="V1"/>
      <c r="W1"/>
    </row>
    <row r="2" spans="1:23" s="8" customFormat="1" ht="15" x14ac:dyDescent="0.25">
      <c r="A2" s="9"/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9"/>
      <c r="U2" s="9"/>
      <c r="V2"/>
      <c r="W2"/>
    </row>
    <row r="3" spans="1:23" ht="43.5" customHeight="1" x14ac:dyDescent="0.25">
      <c r="A3" s="114" t="str">
        <f>IF('углубл.дисп. 1 группа'!A3&lt;&gt;"",'углубл.дисп. 1 группа'!A3,"")</f>
        <v xml:space="preserve"> ГБУЗ "Нехаевская центральная районная больница"</v>
      </c>
      <c r="B3" s="114"/>
      <c r="C3" s="114"/>
      <c r="D3" s="114"/>
      <c r="E3" s="114"/>
      <c r="F3" s="114"/>
      <c r="G3" s="114"/>
      <c r="H3" s="114"/>
      <c r="I3" s="114"/>
      <c r="J3" s="114"/>
      <c r="K3"/>
      <c r="L3"/>
      <c r="M3"/>
      <c r="N3"/>
      <c r="U3" s="97" t="str">
        <f>"Введена некорректная дата «"&amp;$E$5&amp;" "&amp;$F$5&amp;" "&amp;$G$5&amp;"»"</f>
        <v>Введена некорректная дата «26 декабря 2024»</v>
      </c>
    </row>
    <row r="4" spans="1:23" ht="27" customHeight="1" x14ac:dyDescent="0.25">
      <c r="A4" s="94" t="s">
        <v>195</v>
      </c>
      <c r="B4" s="94"/>
      <c r="C4" s="94"/>
      <c r="D4" s="94"/>
      <c r="E4" s="94"/>
      <c r="F4" s="94"/>
      <c r="G4" s="94"/>
      <c r="H4" s="94"/>
      <c r="I4" s="94"/>
      <c r="J4" s="94"/>
      <c r="K4"/>
      <c r="L4"/>
      <c r="M4"/>
      <c r="N4"/>
      <c r="U4" s="97"/>
    </row>
    <row r="5" spans="1:23" ht="27" customHeight="1" x14ac:dyDescent="0.25">
      <c r="A5" s="28">
        <f>IF(AND(E5&lt;&gt;"",F5&lt;&gt;"",G5&lt;&gt;"")=TRUE,DATEVALUE(E5&amp;"."&amp;VLOOKUP(F5,'Перечень ЛПУ'!$E$2:$G$14,3,0)&amp;"."&amp;G5),"22.07.1966")</f>
        <v>45652</v>
      </c>
      <c r="B5" s="28"/>
      <c r="C5" s="28"/>
      <c r="D5" s="26"/>
      <c r="E5" s="43">
        <f>IF('углубл.дисп. 1 группа'!E5&lt;&gt;"",'углубл.дисп. 1 группа'!E5,"")</f>
        <v>26</v>
      </c>
      <c r="F5" s="43" t="str">
        <f>IF('углубл.дисп. 1 группа'!F5&lt;&gt;"",'углубл.дисп. 1 группа'!F5,"")</f>
        <v>декабря</v>
      </c>
      <c r="G5" s="43">
        <f>IF('углубл.дисп. 1 группа'!G5&lt;&gt;"",'углубл.дисп. 1 группа'!G5,"")</f>
        <v>2024</v>
      </c>
      <c r="H5" s="27" t="s">
        <v>212</v>
      </c>
      <c r="I5" s="26"/>
      <c r="J5" s="26"/>
      <c r="K5"/>
      <c r="L5"/>
      <c r="M5"/>
      <c r="N5"/>
      <c r="U5" s="97"/>
    </row>
    <row r="6" spans="1:23" ht="27" customHeight="1" x14ac:dyDescent="0.25">
      <c r="A6" s="23"/>
      <c r="C6" s="44"/>
      <c r="D6"/>
      <c r="E6" s="23" t="s">
        <v>197</v>
      </c>
      <c r="F6" s="23" t="s">
        <v>198</v>
      </c>
      <c r="G6" s="23" t="s">
        <v>199</v>
      </c>
      <c r="H6" s="23"/>
      <c r="I6" s="23"/>
      <c r="J6" s="23"/>
      <c r="K6"/>
      <c r="L6"/>
      <c r="M6"/>
      <c r="N6"/>
    </row>
    <row r="7" spans="1:23" ht="27" customHeight="1" x14ac:dyDescent="0.25">
      <c r="A7" s="106" t="s">
        <v>299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13" t="s">
        <v>8</v>
      </c>
      <c r="U7" s="98" t="s">
        <v>196</v>
      </c>
    </row>
    <row r="8" spans="1:23" s="2" customFormat="1" ht="25.5" customHeight="1" x14ac:dyDescent="0.25">
      <c r="A8" s="124" t="s">
        <v>9</v>
      </c>
      <c r="B8" s="125"/>
      <c r="C8" s="124" t="s">
        <v>263</v>
      </c>
      <c r="D8" s="125"/>
      <c r="E8" s="116" t="s">
        <v>10</v>
      </c>
      <c r="F8" s="117"/>
      <c r="G8" s="117"/>
      <c r="H8" s="117"/>
      <c r="I8" s="117"/>
      <c r="J8" s="117"/>
      <c r="K8" s="117"/>
      <c r="L8" s="118"/>
      <c r="M8" s="119" t="s">
        <v>15</v>
      </c>
      <c r="N8" s="119" t="s">
        <v>16</v>
      </c>
      <c r="O8" s="121" t="s">
        <v>289</v>
      </c>
      <c r="P8" s="122"/>
      <c r="Q8" s="122"/>
      <c r="R8" s="122"/>
      <c r="S8" s="123"/>
      <c r="T8" s="113"/>
      <c r="U8" s="98"/>
    </row>
    <row r="9" spans="1:23" ht="135.75" customHeight="1" x14ac:dyDescent="0.25">
      <c r="A9" s="58" t="s">
        <v>259</v>
      </c>
      <c r="B9" s="62" t="s">
        <v>269</v>
      </c>
      <c r="C9" s="58" t="s">
        <v>259</v>
      </c>
      <c r="D9" s="62" t="s">
        <v>270</v>
      </c>
      <c r="E9" s="68" t="s">
        <v>297</v>
      </c>
      <c r="F9" s="68" t="s">
        <v>11</v>
      </c>
      <c r="G9" s="69" t="s">
        <v>12</v>
      </c>
      <c r="H9" s="67" t="s">
        <v>5</v>
      </c>
      <c r="I9" s="67" t="s">
        <v>6</v>
      </c>
      <c r="J9" s="67" t="s">
        <v>7</v>
      </c>
      <c r="K9" s="67" t="s">
        <v>295</v>
      </c>
      <c r="L9" s="67" t="s">
        <v>296</v>
      </c>
      <c r="M9" s="120"/>
      <c r="N9" s="120"/>
      <c r="O9" s="67" t="s">
        <v>5</v>
      </c>
      <c r="P9" s="67" t="s">
        <v>6</v>
      </c>
      <c r="Q9" s="67" t="s">
        <v>7</v>
      </c>
      <c r="R9" s="67" t="s">
        <v>295</v>
      </c>
      <c r="S9" s="67" t="s">
        <v>296</v>
      </c>
      <c r="T9" s="113"/>
      <c r="U9" s="98"/>
    </row>
    <row r="10" spans="1:23" ht="21.75" customHeight="1" x14ac:dyDescent="0.25">
      <c r="A10" s="63">
        <v>1</v>
      </c>
      <c r="B10" s="64" t="s">
        <v>261</v>
      </c>
      <c r="C10" s="64" t="s">
        <v>262</v>
      </c>
      <c r="D10" s="66" t="s">
        <v>266</v>
      </c>
      <c r="E10" s="63">
        <v>3</v>
      </c>
      <c r="F10" s="63">
        <v>4</v>
      </c>
      <c r="G10" s="63">
        <v>5</v>
      </c>
      <c r="H10" s="63">
        <v>6</v>
      </c>
      <c r="I10" s="63">
        <v>7</v>
      </c>
      <c r="J10" s="63">
        <v>8</v>
      </c>
      <c r="K10" s="63">
        <v>9</v>
      </c>
      <c r="L10" s="63">
        <v>10</v>
      </c>
      <c r="M10" s="63">
        <v>11</v>
      </c>
      <c r="N10" s="63">
        <v>12</v>
      </c>
      <c r="O10" s="65">
        <v>13</v>
      </c>
      <c r="P10" s="65">
        <v>14</v>
      </c>
      <c r="Q10" s="65">
        <v>15</v>
      </c>
      <c r="R10" s="65">
        <v>16</v>
      </c>
      <c r="S10" s="65">
        <v>17</v>
      </c>
      <c r="T10" s="63">
        <v>18</v>
      </c>
      <c r="U10" s="98"/>
    </row>
    <row r="11" spans="1:23" ht="27" customHeight="1" x14ac:dyDescent="0.25">
      <c r="A11" s="83" t="s">
        <v>235</v>
      </c>
      <c r="B11" s="83" t="s">
        <v>235</v>
      </c>
      <c r="C11" s="84">
        <f>SUM(H11:J11)</f>
        <v>0</v>
      </c>
      <c r="D11" s="70">
        <f>O11+P11+Q11</f>
        <v>0</v>
      </c>
      <c r="E11" s="60"/>
      <c r="F11" s="60"/>
      <c r="G11" s="60"/>
      <c r="H11" s="60"/>
      <c r="I11" s="60"/>
      <c r="J11" s="61">
        <f>SUM(K11:L11)</f>
        <v>0</v>
      </c>
      <c r="K11" s="60"/>
      <c r="L11" s="60"/>
      <c r="M11" s="60"/>
      <c r="N11" s="60"/>
      <c r="O11" s="60"/>
      <c r="P11" s="60"/>
      <c r="Q11" s="61">
        <f>SUM(R11:S11)</f>
        <v>0</v>
      </c>
      <c r="R11" s="60"/>
      <c r="S11" s="60"/>
      <c r="T11" s="60"/>
      <c r="U11" s="25" t="str">
        <f>IF(C11&gt;A11,"гр.2 &gt; гр.1","ОК")</f>
        <v>ОК</v>
      </c>
      <c r="V11" t="s">
        <v>80</v>
      </c>
    </row>
    <row r="12" spans="1:23" ht="27" customHeight="1" x14ac:dyDescent="0.25">
      <c r="A12" s="108" t="s">
        <v>260</v>
      </c>
      <c r="B12" s="108"/>
      <c r="C12" s="108"/>
      <c r="D12" s="108"/>
      <c r="E12" s="108"/>
      <c r="F12" s="108"/>
      <c r="G12" s="108"/>
      <c r="H12" s="109"/>
      <c r="I12" s="109"/>
      <c r="J12" s="109"/>
      <c r="K12" s="109"/>
      <c r="L12" s="109"/>
      <c r="M12" s="109"/>
      <c r="N12" s="109"/>
      <c r="O12" s="109"/>
      <c r="U12" s="25" t="str">
        <f>IF(SUM(E11:F11)&gt;C11,"гр.3 + гр.4 &gt; гр.2","ОК")</f>
        <v>ОК</v>
      </c>
      <c r="V12" t="s">
        <v>76</v>
      </c>
    </row>
    <row r="13" spans="1:23" ht="27" customHeight="1" x14ac:dyDescent="0.25">
      <c r="U13" s="25" t="str">
        <f>IF(G11&gt;C11,"гр.5 &gt; гр.2","ОК")</f>
        <v>ОК</v>
      </c>
      <c r="V13" t="s">
        <v>77</v>
      </c>
    </row>
    <row r="14" spans="1:23" ht="27" customHeight="1" x14ac:dyDescent="0.25">
      <c r="D14" s="22" t="s">
        <v>18</v>
      </c>
      <c r="E14" s="115" t="str">
        <f>IF('углубл.дисп. 1 группа'!E14&lt;&gt;"",'углубл.дисп. 1 группа'!E14,"")</f>
        <v>Ефимов Виталий Владимирович</v>
      </c>
      <c r="F14" s="115"/>
      <c r="G14" s="115"/>
      <c r="H14" s="115"/>
      <c r="K14"/>
      <c r="L14"/>
      <c r="M14"/>
      <c r="N14"/>
      <c r="U14" s="25" t="str">
        <f>IF(M11&gt;C11,"гр.11 &gt; гр.2","ОК")</f>
        <v>ОК</v>
      </c>
      <c r="V14" t="s">
        <v>78</v>
      </c>
    </row>
    <row r="15" spans="1:23" ht="27" customHeight="1" x14ac:dyDescent="0.25">
      <c r="D15" s="22"/>
      <c r="K15"/>
      <c r="L15"/>
      <c r="M15"/>
      <c r="N15"/>
      <c r="U15" s="25" t="str">
        <f>IF(N11&gt;M11,"гр.12 &gt; гр.11","ОК")</f>
        <v>ОК</v>
      </c>
      <c r="V15" t="s">
        <v>79</v>
      </c>
    </row>
    <row r="16" spans="1:23" ht="27" customHeight="1" x14ac:dyDescent="0.25">
      <c r="D16" s="22" t="s">
        <v>19</v>
      </c>
      <c r="E16" s="115" t="str">
        <f>IF('углубл.дисп. 1 группа'!E16&lt;&gt;"",'углубл.дисп. 1 группа'!E16,"")</f>
        <v>Беспалов Владислав Владимирович</v>
      </c>
      <c r="F16" s="115"/>
      <c r="G16" s="115"/>
      <c r="H16" s="115"/>
      <c r="K16"/>
      <c r="L16"/>
      <c r="M16"/>
      <c r="N16"/>
      <c r="U16" s="25" t="str">
        <f>IF(T11&gt;C11,"гр.18 &gt; гр.2","ОК")</f>
        <v>ОК</v>
      </c>
      <c r="V16" s="8" t="s">
        <v>292</v>
      </c>
    </row>
    <row r="17" spans="4:22" ht="27" customHeight="1" x14ac:dyDescent="0.25">
      <c r="D17" s="22"/>
      <c r="K17"/>
      <c r="L17"/>
      <c r="M17"/>
      <c r="N17"/>
      <c r="U17" s="25" t="str">
        <f>IF(B11&gt;A11,"гр.1.1 &gt; гр.1","ОК")</f>
        <v>ОК</v>
      </c>
      <c r="V17" t="s">
        <v>293</v>
      </c>
    </row>
    <row r="18" spans="4:22" ht="27" customHeight="1" x14ac:dyDescent="0.25">
      <c r="D18" s="22" t="s">
        <v>20</v>
      </c>
      <c r="E18" s="115">
        <f>IF('углубл.дисп. 1 группа'!E18&lt;&gt;"",'углубл.дисп. 1 группа'!E18,"")</f>
        <v>89047542538</v>
      </c>
      <c r="F18" s="115"/>
      <c r="G18" s="115"/>
      <c r="H18" s="115"/>
      <c r="K18"/>
      <c r="L18"/>
      <c r="M18"/>
      <c r="N18"/>
      <c r="U18" s="25" t="str">
        <f>IF(D11&gt;C11,"гр.2.1 &gt; гр.2","ОК")</f>
        <v>ОК</v>
      </c>
      <c r="V18" t="s">
        <v>294</v>
      </c>
    </row>
  </sheetData>
  <sheetProtection password="DB70" sheet="1" objects="1" scenarios="1" autoFilter="0"/>
  <mergeCells count="17">
    <mergeCell ref="E14:H14"/>
    <mergeCell ref="E16:H16"/>
    <mergeCell ref="E18:H18"/>
    <mergeCell ref="U3:U5"/>
    <mergeCell ref="U7:U10"/>
    <mergeCell ref="A12:O12"/>
    <mergeCell ref="A1:S1"/>
    <mergeCell ref="A7:S7"/>
    <mergeCell ref="T7:T9"/>
    <mergeCell ref="E8:L8"/>
    <mergeCell ref="M8:M9"/>
    <mergeCell ref="N8:N9"/>
    <mergeCell ref="O8:S8"/>
    <mergeCell ref="A3:J3"/>
    <mergeCell ref="A4:J4"/>
    <mergeCell ref="A8:B8"/>
    <mergeCell ref="C8:D8"/>
  </mergeCells>
  <conditionalFormatting sqref="U11">
    <cfRule type="expression" dxfId="37" priority="11" stopIfTrue="1">
      <formula>U11&lt;&gt;"ОК"</formula>
    </cfRule>
  </conditionalFormatting>
  <conditionalFormatting sqref="U12">
    <cfRule type="expression" dxfId="36" priority="10" stopIfTrue="1">
      <formula>U12&lt;&gt;"ОК"</formula>
    </cfRule>
  </conditionalFormatting>
  <conditionalFormatting sqref="U13">
    <cfRule type="expression" dxfId="35" priority="9" stopIfTrue="1">
      <formula>U13&lt;&gt;"ОК"</formula>
    </cfRule>
  </conditionalFormatting>
  <conditionalFormatting sqref="U14">
    <cfRule type="expression" dxfId="34" priority="8" stopIfTrue="1">
      <formula>U14&lt;&gt;"ОК"</formula>
    </cfRule>
  </conditionalFormatting>
  <conditionalFormatting sqref="U15">
    <cfRule type="expression" dxfId="33" priority="7" stopIfTrue="1">
      <formula>U15&lt;&gt;"ОК"</formula>
    </cfRule>
  </conditionalFormatting>
  <conditionalFormatting sqref="U3:U5">
    <cfRule type="expression" dxfId="32" priority="5">
      <formula>ISERROR($A$5)</formula>
    </cfRule>
  </conditionalFormatting>
  <conditionalFormatting sqref="U16">
    <cfRule type="expression" dxfId="31" priority="3" stopIfTrue="1">
      <formula>U16&lt;&gt;"ОК"</formula>
    </cfRule>
  </conditionalFormatting>
  <conditionalFormatting sqref="U17">
    <cfRule type="expression" dxfId="30" priority="2" stopIfTrue="1">
      <formula>U17&lt;&gt;"ОК"</formula>
    </cfRule>
  </conditionalFormatting>
  <conditionalFormatting sqref="U18">
    <cfRule type="expression" dxfId="29" priority="1" stopIfTrue="1">
      <formula>U18&lt;&gt;"ОК"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ЗАПОЛНИТЬ:_x000a_1) название организации;_x000a_2) ФИО гл.врача;_x000a_3) ФИО исполнителя;_x000a_4) телефон исполнителя._x000a__x000a_=======  А ТАКЖЕ  =======_x000a__x000a_В ЭТУ ЯЧЕЙКУ МОЖНО ВВЕСТИ ТОЛЬКО ЦЕЛОЕ ЧИСЛО &gt;= 0._x000a_" sqref="R11:T11 E11:I11 O11:P11 K11:M11">
      <formula1>AND($A$3&lt;&gt;"",$E$14&lt;&gt;"",$E$16&lt;&gt;"",$E$18&lt;&gt;"",ISNUMBER(E11),E11&gt;=0,IF(ISERROR(SEARCH(",?",E11)),0,1)=0)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9" tint="0.79998168889431442"/>
    <pageSetUpPr fitToPage="1"/>
  </sheetPr>
  <dimension ref="A1:X15"/>
  <sheetViews>
    <sheetView zoomScale="55" zoomScaleNormal="55" workbookViewId="0">
      <selection activeCell="Q7" sqref="Q7"/>
    </sheetView>
  </sheetViews>
  <sheetFormatPr defaultRowHeight="15.75" x14ac:dyDescent="0.25"/>
  <cols>
    <col min="1" max="5" width="11.5703125" customWidth="1"/>
    <col min="6" max="6" width="11.5703125" style="3" customWidth="1"/>
    <col min="7" max="7" width="12.5703125" style="3" customWidth="1"/>
    <col min="8" max="8" width="11" customWidth="1"/>
    <col min="9" max="9" width="12.140625" customWidth="1"/>
    <col min="10" max="11" width="11.42578125" customWidth="1"/>
    <col min="12" max="14" width="11.42578125" style="1" customWidth="1"/>
    <col min="15" max="15" width="11.85546875" style="1" customWidth="1"/>
    <col min="16" max="16" width="10.42578125" style="1" customWidth="1"/>
    <col min="17" max="17" width="12" customWidth="1"/>
    <col min="18" max="18" width="13" customWidth="1"/>
    <col min="19" max="21" width="10.5703125" customWidth="1"/>
    <col min="22" max="22" width="12.28515625" customWidth="1"/>
    <col min="23" max="23" width="46.140625" customWidth="1"/>
    <col min="24" max="24" width="47.7109375" hidden="1" customWidth="1"/>
  </cols>
  <sheetData>
    <row r="1" spans="1:24" ht="15" customHeight="1" x14ac:dyDescent="0.25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</row>
    <row r="2" spans="1:24" s="5" customFormat="1" ht="39" customHeight="1" x14ac:dyDescent="0.25">
      <c r="F2" s="6"/>
      <c r="G2" s="71" t="s">
        <v>21</v>
      </c>
      <c r="H2" s="4"/>
      <c r="I2" s="4"/>
      <c r="J2" s="4"/>
      <c r="K2" s="4"/>
      <c r="L2" s="4"/>
      <c r="M2" s="4"/>
      <c r="N2" s="4"/>
      <c r="O2" s="4"/>
      <c r="P2" s="4"/>
    </row>
    <row r="3" spans="1:24" ht="34.5" customHeight="1" x14ac:dyDescent="0.25">
      <c r="A3" s="128" t="s">
        <v>17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9" t="s">
        <v>8</v>
      </c>
      <c r="W3" s="98" t="s">
        <v>196</v>
      </c>
    </row>
    <row r="4" spans="1:24" s="2" customFormat="1" ht="39" customHeight="1" x14ac:dyDescent="0.25">
      <c r="A4" s="130" t="s">
        <v>9</v>
      </c>
      <c r="B4" s="130"/>
      <c r="C4" s="130"/>
      <c r="D4" s="130" t="s">
        <v>263</v>
      </c>
      <c r="E4" s="130"/>
      <c r="F4" s="130"/>
      <c r="G4" s="130" t="s">
        <v>10</v>
      </c>
      <c r="H4" s="130"/>
      <c r="I4" s="130"/>
      <c r="J4" s="130"/>
      <c r="K4" s="130"/>
      <c r="L4" s="130"/>
      <c r="M4" s="130"/>
      <c r="N4" s="130"/>
      <c r="O4" s="104" t="s">
        <v>272</v>
      </c>
      <c r="P4" s="104" t="s">
        <v>273</v>
      </c>
      <c r="Q4" s="105" t="s">
        <v>289</v>
      </c>
      <c r="R4" s="105"/>
      <c r="S4" s="105"/>
      <c r="T4" s="105"/>
      <c r="U4" s="105"/>
      <c r="V4" s="129"/>
      <c r="W4" s="98"/>
    </row>
    <row r="5" spans="1:24" ht="135.75" customHeight="1" x14ac:dyDescent="0.25">
      <c r="A5" s="58" t="s">
        <v>259</v>
      </c>
      <c r="B5" s="62" t="s">
        <v>269</v>
      </c>
      <c r="C5" s="77" t="s">
        <v>268</v>
      </c>
      <c r="D5" s="58" t="s">
        <v>259</v>
      </c>
      <c r="E5" s="62" t="s">
        <v>270</v>
      </c>
      <c r="F5" s="77" t="s">
        <v>271</v>
      </c>
      <c r="G5" s="68" t="s">
        <v>297</v>
      </c>
      <c r="H5" s="68" t="s">
        <v>11</v>
      </c>
      <c r="I5" s="69" t="s">
        <v>12</v>
      </c>
      <c r="J5" s="67" t="s">
        <v>5</v>
      </c>
      <c r="K5" s="67" t="s">
        <v>6</v>
      </c>
      <c r="L5" s="67" t="s">
        <v>7</v>
      </c>
      <c r="M5" s="67" t="s">
        <v>295</v>
      </c>
      <c r="N5" s="67" t="s">
        <v>296</v>
      </c>
      <c r="O5" s="104"/>
      <c r="P5" s="104"/>
      <c r="Q5" s="67" t="s">
        <v>5</v>
      </c>
      <c r="R5" s="67" t="s">
        <v>6</v>
      </c>
      <c r="S5" s="67" t="s">
        <v>7</v>
      </c>
      <c r="T5" s="67" t="s">
        <v>295</v>
      </c>
      <c r="U5" s="67" t="s">
        <v>296</v>
      </c>
      <c r="V5" s="129"/>
      <c r="W5" s="98"/>
    </row>
    <row r="6" spans="1:24" ht="21.75" customHeight="1" x14ac:dyDescent="0.25">
      <c r="A6" s="63">
        <v>1</v>
      </c>
      <c r="B6" s="63" t="s">
        <v>215</v>
      </c>
      <c r="C6" s="64" t="s">
        <v>267</v>
      </c>
      <c r="D6" s="63">
        <v>2</v>
      </c>
      <c r="E6" s="66" t="s">
        <v>266</v>
      </c>
      <c r="F6" s="63" t="s">
        <v>265</v>
      </c>
      <c r="G6" s="63">
        <v>3</v>
      </c>
      <c r="H6" s="63">
        <v>4</v>
      </c>
      <c r="I6" s="63">
        <v>5</v>
      </c>
      <c r="J6" s="63">
        <v>6</v>
      </c>
      <c r="K6" s="63">
        <v>7</v>
      </c>
      <c r="L6" s="63">
        <v>8</v>
      </c>
      <c r="M6" s="63">
        <v>9</v>
      </c>
      <c r="N6" s="63">
        <v>10</v>
      </c>
      <c r="O6" s="63">
        <v>11</v>
      </c>
      <c r="P6" s="63">
        <v>12</v>
      </c>
      <c r="Q6" s="65">
        <v>13</v>
      </c>
      <c r="R6" s="65">
        <v>14</v>
      </c>
      <c r="S6" s="65">
        <v>15</v>
      </c>
      <c r="T6" s="65">
        <v>16</v>
      </c>
      <c r="U6" s="65">
        <v>17</v>
      </c>
      <c r="V6" s="63">
        <v>18</v>
      </c>
      <c r="W6" s="98"/>
    </row>
    <row r="7" spans="1:24" ht="41.25" customHeight="1" x14ac:dyDescent="0.25">
      <c r="A7" s="72">
        <f>IFERROR(VLOOKUP('углубл.дисп. 1 группа'!$A$3,'план застрах.лиц'!$B$4:$E$54,4,FALSE),0)</f>
        <v>666</v>
      </c>
      <c r="B7" s="72">
        <f>IFERROR(VLOOKUP('углубл.дисп. 1 группа'!$A$3,'УД чисто'!$B$6:$N$56,3,FALSE),0)</f>
        <v>329</v>
      </c>
      <c r="C7" s="80">
        <f>IF('УД СЕЛЬСКИХ'!A4&lt;&gt;"",'УД СЕЛЬСКИХ'!A4,0)</f>
        <v>666</v>
      </c>
      <c r="D7" s="81">
        <f>J7+K7+L7</f>
        <v>673</v>
      </c>
      <c r="E7" s="82">
        <f>Q7+R7+S7</f>
        <v>390</v>
      </c>
      <c r="F7" s="80">
        <f>IF('УД СЕЛЬСКИХ'!B4&lt;&gt;"",'УД СЕЛЬСКИХ'!B4,0)</f>
        <v>673</v>
      </c>
      <c r="G7" s="80">
        <f>'углубл.дисп. 1 группа'!E11+'углубл. дисп. 2 группа'!E11+Иные!E11</f>
        <v>4</v>
      </c>
      <c r="H7" s="80">
        <f>'углубл.дисп. 1 группа'!F11+'углубл. дисп. 2 группа'!F11+Иные!F11</f>
        <v>4</v>
      </c>
      <c r="I7" s="80">
        <f>'углубл.дисп. 1 группа'!G11+'углубл. дисп. 2 группа'!G11+Иные!G11</f>
        <v>4</v>
      </c>
      <c r="J7" s="82">
        <f>'углубл.дисп. 1 группа'!H11+'углубл. дисп. 2 группа'!H11+Иные!H11</f>
        <v>69</v>
      </c>
      <c r="K7" s="82">
        <f>'углубл.дисп. 1 группа'!I11+'углубл. дисп. 2 группа'!I11+Иные!I11</f>
        <v>142</v>
      </c>
      <c r="L7" s="82">
        <f>SUM(M7:N7)</f>
        <v>462</v>
      </c>
      <c r="M7" s="80">
        <f>'углубл.дисп. 1 группа'!K11+'углубл. дисп. 2 группа'!K11+Иные!K11</f>
        <v>453</v>
      </c>
      <c r="N7" s="80">
        <f>'углубл.дисп. 1 группа'!L11+'углубл. дисп. 2 группа'!L11+Иные!L11</f>
        <v>9</v>
      </c>
      <c r="O7" s="80">
        <f>'углубл.дисп. 1 группа'!M11+'углубл. дисп. 2 группа'!M11+Иные!M11</f>
        <v>0</v>
      </c>
      <c r="P7" s="80">
        <f>'углубл.дисп. 1 группа'!N11+'углубл. дисп. 2 группа'!N11+Иные!N11</f>
        <v>0</v>
      </c>
      <c r="Q7" s="82">
        <f>'углубл.дисп. 1 группа'!O11+'углубл. дисп. 2 группа'!O11+Иные!O11</f>
        <v>3</v>
      </c>
      <c r="R7" s="82">
        <f>'углубл.дисп. 1 группа'!P11+'углубл. дисп. 2 группа'!P11+Иные!P11</f>
        <v>44</v>
      </c>
      <c r="S7" s="82">
        <f>'углубл.дисп. 1 группа'!Q11+'углубл. дисп. 2 группа'!Q11+Иные!Q11</f>
        <v>343</v>
      </c>
      <c r="T7" s="80">
        <f>'углубл.дисп. 1 группа'!R11+'углубл. дисп. 2 группа'!R11+Иные!R11</f>
        <v>340</v>
      </c>
      <c r="U7" s="80">
        <f>'углубл.дисп. 1 группа'!S11+'углубл. дисп. 2 группа'!S11+Иные!S11</f>
        <v>3</v>
      </c>
      <c r="V7" s="82">
        <f>'углубл.дисп. 1 группа'!T11+'углубл. дисп. 2 группа'!T11+Иные!T11</f>
        <v>0</v>
      </c>
      <c r="W7" s="25" t="str">
        <f>IF(B7&lt;&gt;'углубл.дисп. 1 группа'!B11+'углубл. дисп. 2 группа'!B11,"гр.1.1 ≠ гр.1.1 лист 1+гр.1.1 лист 2","ОК")</f>
        <v>ОК</v>
      </c>
      <c r="X7" s="45" t="s">
        <v>288</v>
      </c>
    </row>
    <row r="8" spans="1:24" ht="27.2" customHeight="1" x14ac:dyDescent="0.25">
      <c r="A8" s="108" t="s">
        <v>260</v>
      </c>
      <c r="B8" s="108"/>
      <c r="C8" s="108"/>
      <c r="D8" s="108"/>
      <c r="E8" s="108"/>
      <c r="F8" s="108"/>
      <c r="G8" s="108"/>
      <c r="H8" s="109"/>
      <c r="I8" s="109"/>
      <c r="J8" s="109"/>
      <c r="K8" s="109"/>
      <c r="L8" s="109"/>
      <c r="M8" s="109"/>
      <c r="N8" s="109"/>
      <c r="O8" s="109"/>
      <c r="W8" s="25" t="str">
        <f>IF(A7&lt;&gt;'углубл.дисп. 1 группа'!A11+'углубл. дисп. 2 группа'!A11,"гр.1 ≠ гр.1 лист 1+гр.1 лист 2","ОК")</f>
        <v>ОК</v>
      </c>
      <c r="X8" s="57" t="s">
        <v>291</v>
      </c>
    </row>
    <row r="9" spans="1:24" ht="27.2" customHeight="1" x14ac:dyDescent="0.3">
      <c r="A9" s="33"/>
      <c r="B9" s="33"/>
      <c r="C9" s="33"/>
      <c r="D9" s="33"/>
      <c r="E9" s="33"/>
      <c r="F9" s="34"/>
      <c r="G9" s="34"/>
      <c r="H9" s="33"/>
      <c r="I9" s="33"/>
      <c r="J9" s="33"/>
      <c r="K9" s="33"/>
      <c r="L9" s="33"/>
      <c r="M9" s="33"/>
      <c r="W9" s="25" t="str">
        <f>IF(C7&gt;A7,"гр.1.2 &gt; гр.1","ОК")</f>
        <v>ОК</v>
      </c>
      <c r="X9" s="8" t="s">
        <v>290</v>
      </c>
    </row>
    <row r="10" spans="1:24" ht="27.2" customHeight="1" x14ac:dyDescent="0.25">
      <c r="F10"/>
      <c r="W10" s="25" t="str">
        <f>IF(F7&gt;D7,"гр.2.2 &gt; гр.2","ОК")</f>
        <v>ОК</v>
      </c>
      <c r="X10" s="8" t="s">
        <v>264</v>
      </c>
    </row>
    <row r="11" spans="1:24" x14ac:dyDescent="0.25">
      <c r="F11"/>
    </row>
    <row r="12" spans="1:24" ht="15" x14ac:dyDescent="0.25">
      <c r="F12"/>
      <c r="G12"/>
      <c r="L12"/>
      <c r="M12"/>
      <c r="N12"/>
      <c r="O12"/>
      <c r="P12"/>
    </row>
    <row r="13" spans="1:24" ht="15" x14ac:dyDescent="0.25">
      <c r="F13"/>
      <c r="G13"/>
      <c r="L13"/>
      <c r="M13"/>
      <c r="N13"/>
      <c r="O13"/>
      <c r="P13"/>
    </row>
    <row r="14" spans="1:24" ht="15" x14ac:dyDescent="0.25">
      <c r="F14"/>
      <c r="G14"/>
      <c r="L14"/>
      <c r="M14"/>
      <c r="N14"/>
      <c r="O14"/>
      <c r="P14"/>
    </row>
    <row r="15" spans="1:24" ht="15" x14ac:dyDescent="0.25">
      <c r="F15"/>
      <c r="G15"/>
      <c r="L15"/>
      <c r="M15"/>
      <c r="N15"/>
      <c r="O15"/>
      <c r="P15"/>
    </row>
  </sheetData>
  <sheetProtection password="DB70" sheet="1" objects="1" scenarios="1" autoFilter="0"/>
  <mergeCells count="11">
    <mergeCell ref="A8:O8"/>
    <mergeCell ref="W3:W6"/>
    <mergeCell ref="A1:V1"/>
    <mergeCell ref="A3:U3"/>
    <mergeCell ref="V3:V5"/>
    <mergeCell ref="O4:O5"/>
    <mergeCell ref="P4:P5"/>
    <mergeCell ref="Q4:U4"/>
    <mergeCell ref="A4:C4"/>
    <mergeCell ref="D4:F4"/>
    <mergeCell ref="G4:N4"/>
  </mergeCells>
  <conditionalFormatting sqref="W7">
    <cfRule type="expression" dxfId="28" priority="5" stopIfTrue="1">
      <formula>W7&lt;&gt;"ОК"</formula>
    </cfRule>
  </conditionalFormatting>
  <conditionalFormatting sqref="W8">
    <cfRule type="expression" dxfId="27" priority="4" stopIfTrue="1">
      <formula>W8&lt;&gt;"ОК"</formula>
    </cfRule>
  </conditionalFormatting>
  <conditionalFormatting sqref="W9">
    <cfRule type="expression" dxfId="26" priority="2" stopIfTrue="1">
      <formula>W9&lt;&gt;"ОК"</formula>
    </cfRule>
  </conditionalFormatting>
  <conditionalFormatting sqref="W10">
    <cfRule type="expression" dxfId="25" priority="1" stopIfTrue="1">
      <formula>W10&lt;&gt;"ОК"</formula>
    </cfRule>
  </conditionalFormatting>
  <pageMargins left="0.15748031496062992" right="0.15748031496062992" top="0.74803149606299213" bottom="0.74803149606299213" header="0.31496062992125984" footer="0.31496062992125984"/>
  <pageSetup paperSize="9" scale="56" orientation="landscape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  <pageSetUpPr fitToPage="1"/>
  </sheetPr>
  <dimension ref="A2:AM32"/>
  <sheetViews>
    <sheetView zoomScale="70" zoomScaleNormal="70" workbookViewId="0">
      <selection activeCell="G9" sqref="G9"/>
    </sheetView>
  </sheetViews>
  <sheetFormatPr defaultRowHeight="15" x14ac:dyDescent="0.25"/>
  <cols>
    <col min="1" max="1" width="12" style="8" customWidth="1"/>
    <col min="2" max="2" width="13.42578125" style="8" customWidth="1"/>
    <col min="3" max="3" width="13" style="8" customWidth="1"/>
    <col min="4" max="4" width="15.5703125" style="8" customWidth="1"/>
    <col min="5" max="9" width="9.140625" style="8" customWidth="1"/>
    <col min="10" max="10" width="13.7109375" style="8" customWidth="1"/>
    <col min="11" max="11" width="14.140625" style="8" customWidth="1"/>
    <col min="12" max="12" width="13.42578125" style="8" customWidth="1"/>
    <col min="13" max="13" width="11.5703125" style="8" customWidth="1"/>
    <col min="14" max="14" width="9.140625" style="8" customWidth="1"/>
    <col min="15" max="15" width="15" style="8" customWidth="1"/>
    <col min="16" max="16" width="14.28515625" style="8" customWidth="1"/>
    <col min="17" max="17" width="14.7109375" style="8" customWidth="1"/>
    <col min="18" max="18" width="72.28515625" style="8" bestFit="1" customWidth="1"/>
    <col min="19" max="19" width="9.140625" style="8" hidden="1" customWidth="1"/>
    <col min="20" max="39" width="9.140625" hidden="1" customWidth="1"/>
    <col min="255" max="255" width="12" customWidth="1"/>
    <col min="257" max="257" width="13" customWidth="1"/>
    <col min="258" max="258" width="15.5703125" customWidth="1"/>
    <col min="259" max="263" width="9.140625" customWidth="1"/>
    <col min="264" max="264" width="9.7109375" customWidth="1"/>
    <col min="265" max="265" width="9.140625" customWidth="1"/>
    <col min="266" max="266" width="13.42578125" customWidth="1"/>
    <col min="267" max="267" width="11.5703125" customWidth="1"/>
    <col min="268" max="268" width="9.140625" customWidth="1"/>
    <col min="269" max="269" width="12.85546875" customWidth="1"/>
    <col min="270" max="270" width="16.140625" customWidth="1"/>
    <col min="271" max="271" width="15" customWidth="1"/>
    <col min="272" max="272" width="14.28515625" customWidth="1"/>
    <col min="273" max="273" width="14.7109375" customWidth="1"/>
    <col min="511" max="511" width="12" customWidth="1"/>
    <col min="513" max="513" width="13" customWidth="1"/>
    <col min="514" max="514" width="15.5703125" customWidth="1"/>
    <col min="515" max="519" width="9.140625" customWidth="1"/>
    <col min="520" max="520" width="9.7109375" customWidth="1"/>
    <col min="521" max="521" width="9.140625" customWidth="1"/>
    <col min="522" max="522" width="13.42578125" customWidth="1"/>
    <col min="523" max="523" width="11.5703125" customWidth="1"/>
    <col min="524" max="524" width="9.140625" customWidth="1"/>
    <col min="525" max="525" width="12.85546875" customWidth="1"/>
    <col min="526" max="526" width="16.140625" customWidth="1"/>
    <col min="527" max="527" width="15" customWidth="1"/>
    <col min="528" max="528" width="14.28515625" customWidth="1"/>
    <col min="529" max="529" width="14.7109375" customWidth="1"/>
    <col min="767" max="767" width="12" customWidth="1"/>
    <col min="769" max="769" width="13" customWidth="1"/>
    <col min="770" max="770" width="15.5703125" customWidth="1"/>
    <col min="771" max="775" width="9.140625" customWidth="1"/>
    <col min="776" max="776" width="9.7109375" customWidth="1"/>
    <col min="777" max="777" width="9.140625" customWidth="1"/>
    <col min="778" max="778" width="13.42578125" customWidth="1"/>
    <col min="779" max="779" width="11.5703125" customWidth="1"/>
    <col min="780" max="780" width="9.140625" customWidth="1"/>
    <col min="781" max="781" width="12.85546875" customWidth="1"/>
    <col min="782" max="782" width="16.140625" customWidth="1"/>
    <col min="783" max="783" width="15" customWidth="1"/>
    <col min="784" max="784" width="14.28515625" customWidth="1"/>
    <col min="785" max="785" width="14.7109375" customWidth="1"/>
    <col min="1023" max="1023" width="12" customWidth="1"/>
    <col min="1025" max="1025" width="13" customWidth="1"/>
    <col min="1026" max="1026" width="15.5703125" customWidth="1"/>
    <col min="1027" max="1031" width="9.140625" customWidth="1"/>
    <col min="1032" max="1032" width="9.7109375" customWidth="1"/>
    <col min="1033" max="1033" width="9.140625" customWidth="1"/>
    <col min="1034" max="1034" width="13.42578125" customWidth="1"/>
    <col min="1035" max="1035" width="11.5703125" customWidth="1"/>
    <col min="1036" max="1036" width="9.140625" customWidth="1"/>
    <col min="1037" max="1037" width="12.85546875" customWidth="1"/>
    <col min="1038" max="1038" width="16.140625" customWidth="1"/>
    <col min="1039" max="1039" width="15" customWidth="1"/>
    <col min="1040" max="1040" width="14.28515625" customWidth="1"/>
    <col min="1041" max="1041" width="14.7109375" customWidth="1"/>
    <col min="1279" max="1279" width="12" customWidth="1"/>
    <col min="1281" max="1281" width="13" customWidth="1"/>
    <col min="1282" max="1282" width="15.5703125" customWidth="1"/>
    <col min="1283" max="1287" width="9.140625" customWidth="1"/>
    <col min="1288" max="1288" width="9.7109375" customWidth="1"/>
    <col min="1289" max="1289" width="9.140625" customWidth="1"/>
    <col min="1290" max="1290" width="13.42578125" customWidth="1"/>
    <col min="1291" max="1291" width="11.5703125" customWidth="1"/>
    <col min="1292" max="1292" width="9.140625" customWidth="1"/>
    <col min="1293" max="1293" width="12.85546875" customWidth="1"/>
    <col min="1294" max="1294" width="16.140625" customWidth="1"/>
    <col min="1295" max="1295" width="15" customWidth="1"/>
    <col min="1296" max="1296" width="14.28515625" customWidth="1"/>
    <col min="1297" max="1297" width="14.7109375" customWidth="1"/>
    <col min="1535" max="1535" width="12" customWidth="1"/>
    <col min="1537" max="1537" width="13" customWidth="1"/>
    <col min="1538" max="1538" width="15.5703125" customWidth="1"/>
    <col min="1539" max="1543" width="9.140625" customWidth="1"/>
    <col min="1544" max="1544" width="9.7109375" customWidth="1"/>
    <col min="1545" max="1545" width="9.140625" customWidth="1"/>
    <col min="1546" max="1546" width="13.42578125" customWidth="1"/>
    <col min="1547" max="1547" width="11.5703125" customWidth="1"/>
    <col min="1548" max="1548" width="9.140625" customWidth="1"/>
    <col min="1549" max="1549" width="12.85546875" customWidth="1"/>
    <col min="1550" max="1550" width="16.140625" customWidth="1"/>
    <col min="1551" max="1551" width="15" customWidth="1"/>
    <col min="1552" max="1552" width="14.28515625" customWidth="1"/>
    <col min="1553" max="1553" width="14.7109375" customWidth="1"/>
    <col min="1791" max="1791" width="12" customWidth="1"/>
    <col min="1793" max="1793" width="13" customWidth="1"/>
    <col min="1794" max="1794" width="15.5703125" customWidth="1"/>
    <col min="1795" max="1799" width="9.140625" customWidth="1"/>
    <col min="1800" max="1800" width="9.7109375" customWidth="1"/>
    <col min="1801" max="1801" width="9.140625" customWidth="1"/>
    <col min="1802" max="1802" width="13.42578125" customWidth="1"/>
    <col min="1803" max="1803" width="11.5703125" customWidth="1"/>
    <col min="1804" max="1804" width="9.140625" customWidth="1"/>
    <col min="1805" max="1805" width="12.85546875" customWidth="1"/>
    <col min="1806" max="1806" width="16.140625" customWidth="1"/>
    <col min="1807" max="1807" width="15" customWidth="1"/>
    <col min="1808" max="1808" width="14.28515625" customWidth="1"/>
    <col min="1809" max="1809" width="14.7109375" customWidth="1"/>
    <col min="2047" max="2047" width="12" customWidth="1"/>
    <col min="2049" max="2049" width="13" customWidth="1"/>
    <col min="2050" max="2050" width="15.5703125" customWidth="1"/>
    <col min="2051" max="2055" width="9.140625" customWidth="1"/>
    <col min="2056" max="2056" width="9.7109375" customWidth="1"/>
    <col min="2057" max="2057" width="9.140625" customWidth="1"/>
    <col min="2058" max="2058" width="13.42578125" customWidth="1"/>
    <col min="2059" max="2059" width="11.5703125" customWidth="1"/>
    <col min="2060" max="2060" width="9.140625" customWidth="1"/>
    <col min="2061" max="2061" width="12.85546875" customWidth="1"/>
    <col min="2062" max="2062" width="16.140625" customWidth="1"/>
    <col min="2063" max="2063" width="15" customWidth="1"/>
    <col min="2064" max="2064" width="14.28515625" customWidth="1"/>
    <col min="2065" max="2065" width="14.7109375" customWidth="1"/>
    <col min="2303" max="2303" width="12" customWidth="1"/>
    <col min="2305" max="2305" width="13" customWidth="1"/>
    <col min="2306" max="2306" width="15.5703125" customWidth="1"/>
    <col min="2307" max="2311" width="9.140625" customWidth="1"/>
    <col min="2312" max="2312" width="9.7109375" customWidth="1"/>
    <col min="2313" max="2313" width="9.140625" customWidth="1"/>
    <col min="2314" max="2314" width="13.42578125" customWidth="1"/>
    <col min="2315" max="2315" width="11.5703125" customWidth="1"/>
    <col min="2316" max="2316" width="9.140625" customWidth="1"/>
    <col min="2317" max="2317" width="12.85546875" customWidth="1"/>
    <col min="2318" max="2318" width="16.140625" customWidth="1"/>
    <col min="2319" max="2319" width="15" customWidth="1"/>
    <col min="2320" max="2320" width="14.28515625" customWidth="1"/>
    <col min="2321" max="2321" width="14.7109375" customWidth="1"/>
    <col min="2559" max="2559" width="12" customWidth="1"/>
    <col min="2561" max="2561" width="13" customWidth="1"/>
    <col min="2562" max="2562" width="15.5703125" customWidth="1"/>
    <col min="2563" max="2567" width="9.140625" customWidth="1"/>
    <col min="2568" max="2568" width="9.7109375" customWidth="1"/>
    <col min="2569" max="2569" width="9.140625" customWidth="1"/>
    <col min="2570" max="2570" width="13.42578125" customWidth="1"/>
    <col min="2571" max="2571" width="11.5703125" customWidth="1"/>
    <col min="2572" max="2572" width="9.140625" customWidth="1"/>
    <col min="2573" max="2573" width="12.85546875" customWidth="1"/>
    <col min="2574" max="2574" width="16.140625" customWidth="1"/>
    <col min="2575" max="2575" width="15" customWidth="1"/>
    <col min="2576" max="2576" width="14.28515625" customWidth="1"/>
    <col min="2577" max="2577" width="14.7109375" customWidth="1"/>
    <col min="2815" max="2815" width="12" customWidth="1"/>
    <col min="2817" max="2817" width="13" customWidth="1"/>
    <col min="2818" max="2818" width="15.5703125" customWidth="1"/>
    <col min="2819" max="2823" width="9.140625" customWidth="1"/>
    <col min="2824" max="2824" width="9.7109375" customWidth="1"/>
    <col min="2825" max="2825" width="9.140625" customWidth="1"/>
    <col min="2826" max="2826" width="13.42578125" customWidth="1"/>
    <col min="2827" max="2827" width="11.5703125" customWidth="1"/>
    <col min="2828" max="2828" width="9.140625" customWidth="1"/>
    <col min="2829" max="2829" width="12.85546875" customWidth="1"/>
    <col min="2830" max="2830" width="16.140625" customWidth="1"/>
    <col min="2831" max="2831" width="15" customWidth="1"/>
    <col min="2832" max="2832" width="14.28515625" customWidth="1"/>
    <col min="2833" max="2833" width="14.7109375" customWidth="1"/>
    <col min="3071" max="3071" width="12" customWidth="1"/>
    <col min="3073" max="3073" width="13" customWidth="1"/>
    <col min="3074" max="3074" width="15.5703125" customWidth="1"/>
    <col min="3075" max="3079" width="9.140625" customWidth="1"/>
    <col min="3080" max="3080" width="9.7109375" customWidth="1"/>
    <col min="3081" max="3081" width="9.140625" customWidth="1"/>
    <col min="3082" max="3082" width="13.42578125" customWidth="1"/>
    <col min="3083" max="3083" width="11.5703125" customWidth="1"/>
    <col min="3084" max="3084" width="9.140625" customWidth="1"/>
    <col min="3085" max="3085" width="12.85546875" customWidth="1"/>
    <col min="3086" max="3086" width="16.140625" customWidth="1"/>
    <col min="3087" max="3087" width="15" customWidth="1"/>
    <col min="3088" max="3088" width="14.28515625" customWidth="1"/>
    <col min="3089" max="3089" width="14.7109375" customWidth="1"/>
    <col min="3327" max="3327" width="12" customWidth="1"/>
    <col min="3329" max="3329" width="13" customWidth="1"/>
    <col min="3330" max="3330" width="15.5703125" customWidth="1"/>
    <col min="3331" max="3335" width="9.140625" customWidth="1"/>
    <col min="3336" max="3336" width="9.7109375" customWidth="1"/>
    <col min="3337" max="3337" width="9.140625" customWidth="1"/>
    <col min="3338" max="3338" width="13.42578125" customWidth="1"/>
    <col min="3339" max="3339" width="11.5703125" customWidth="1"/>
    <col min="3340" max="3340" width="9.140625" customWidth="1"/>
    <col min="3341" max="3341" width="12.85546875" customWidth="1"/>
    <col min="3342" max="3342" width="16.140625" customWidth="1"/>
    <col min="3343" max="3343" width="15" customWidth="1"/>
    <col min="3344" max="3344" width="14.28515625" customWidth="1"/>
    <col min="3345" max="3345" width="14.7109375" customWidth="1"/>
    <col min="3583" max="3583" width="12" customWidth="1"/>
    <col min="3585" max="3585" width="13" customWidth="1"/>
    <col min="3586" max="3586" width="15.5703125" customWidth="1"/>
    <col min="3587" max="3591" width="9.140625" customWidth="1"/>
    <col min="3592" max="3592" width="9.7109375" customWidth="1"/>
    <col min="3593" max="3593" width="9.140625" customWidth="1"/>
    <col min="3594" max="3594" width="13.42578125" customWidth="1"/>
    <col min="3595" max="3595" width="11.5703125" customWidth="1"/>
    <col min="3596" max="3596" width="9.140625" customWidth="1"/>
    <col min="3597" max="3597" width="12.85546875" customWidth="1"/>
    <col min="3598" max="3598" width="16.140625" customWidth="1"/>
    <col min="3599" max="3599" width="15" customWidth="1"/>
    <col min="3600" max="3600" width="14.28515625" customWidth="1"/>
    <col min="3601" max="3601" width="14.7109375" customWidth="1"/>
    <col min="3839" max="3839" width="12" customWidth="1"/>
    <col min="3841" max="3841" width="13" customWidth="1"/>
    <col min="3842" max="3842" width="15.5703125" customWidth="1"/>
    <col min="3843" max="3847" width="9.140625" customWidth="1"/>
    <col min="3848" max="3848" width="9.7109375" customWidth="1"/>
    <col min="3849" max="3849" width="9.140625" customWidth="1"/>
    <col min="3850" max="3850" width="13.42578125" customWidth="1"/>
    <col min="3851" max="3851" width="11.5703125" customWidth="1"/>
    <col min="3852" max="3852" width="9.140625" customWidth="1"/>
    <col min="3853" max="3853" width="12.85546875" customWidth="1"/>
    <col min="3854" max="3854" width="16.140625" customWidth="1"/>
    <col min="3855" max="3855" width="15" customWidth="1"/>
    <col min="3856" max="3856" width="14.28515625" customWidth="1"/>
    <col min="3857" max="3857" width="14.7109375" customWidth="1"/>
    <col min="4095" max="4095" width="12" customWidth="1"/>
    <col min="4097" max="4097" width="13" customWidth="1"/>
    <col min="4098" max="4098" width="15.5703125" customWidth="1"/>
    <col min="4099" max="4103" width="9.140625" customWidth="1"/>
    <col min="4104" max="4104" width="9.7109375" customWidth="1"/>
    <col min="4105" max="4105" width="9.140625" customWidth="1"/>
    <col min="4106" max="4106" width="13.42578125" customWidth="1"/>
    <col min="4107" max="4107" width="11.5703125" customWidth="1"/>
    <col min="4108" max="4108" width="9.140625" customWidth="1"/>
    <col min="4109" max="4109" width="12.85546875" customWidth="1"/>
    <col min="4110" max="4110" width="16.140625" customWidth="1"/>
    <col min="4111" max="4111" width="15" customWidth="1"/>
    <col min="4112" max="4112" width="14.28515625" customWidth="1"/>
    <col min="4113" max="4113" width="14.7109375" customWidth="1"/>
    <col min="4351" max="4351" width="12" customWidth="1"/>
    <col min="4353" max="4353" width="13" customWidth="1"/>
    <col min="4354" max="4354" width="15.5703125" customWidth="1"/>
    <col min="4355" max="4359" width="9.140625" customWidth="1"/>
    <col min="4360" max="4360" width="9.7109375" customWidth="1"/>
    <col min="4361" max="4361" width="9.140625" customWidth="1"/>
    <col min="4362" max="4362" width="13.42578125" customWidth="1"/>
    <col min="4363" max="4363" width="11.5703125" customWidth="1"/>
    <col min="4364" max="4364" width="9.140625" customWidth="1"/>
    <col min="4365" max="4365" width="12.85546875" customWidth="1"/>
    <col min="4366" max="4366" width="16.140625" customWidth="1"/>
    <col min="4367" max="4367" width="15" customWidth="1"/>
    <col min="4368" max="4368" width="14.28515625" customWidth="1"/>
    <col min="4369" max="4369" width="14.7109375" customWidth="1"/>
    <col min="4607" max="4607" width="12" customWidth="1"/>
    <col min="4609" max="4609" width="13" customWidth="1"/>
    <col min="4610" max="4610" width="15.5703125" customWidth="1"/>
    <col min="4611" max="4615" width="9.140625" customWidth="1"/>
    <col min="4616" max="4616" width="9.7109375" customWidth="1"/>
    <col min="4617" max="4617" width="9.140625" customWidth="1"/>
    <col min="4618" max="4618" width="13.42578125" customWidth="1"/>
    <col min="4619" max="4619" width="11.5703125" customWidth="1"/>
    <col min="4620" max="4620" width="9.140625" customWidth="1"/>
    <col min="4621" max="4621" width="12.85546875" customWidth="1"/>
    <col min="4622" max="4622" width="16.140625" customWidth="1"/>
    <col min="4623" max="4623" width="15" customWidth="1"/>
    <col min="4624" max="4624" width="14.28515625" customWidth="1"/>
    <col min="4625" max="4625" width="14.7109375" customWidth="1"/>
    <col min="4863" max="4863" width="12" customWidth="1"/>
    <col min="4865" max="4865" width="13" customWidth="1"/>
    <col min="4866" max="4866" width="15.5703125" customWidth="1"/>
    <col min="4867" max="4871" width="9.140625" customWidth="1"/>
    <col min="4872" max="4872" width="9.7109375" customWidth="1"/>
    <col min="4873" max="4873" width="9.140625" customWidth="1"/>
    <col min="4874" max="4874" width="13.42578125" customWidth="1"/>
    <col min="4875" max="4875" width="11.5703125" customWidth="1"/>
    <col min="4876" max="4876" width="9.140625" customWidth="1"/>
    <col min="4877" max="4877" width="12.85546875" customWidth="1"/>
    <col min="4878" max="4878" width="16.140625" customWidth="1"/>
    <col min="4879" max="4879" width="15" customWidth="1"/>
    <col min="4880" max="4880" width="14.28515625" customWidth="1"/>
    <col min="4881" max="4881" width="14.7109375" customWidth="1"/>
    <col min="5119" max="5119" width="12" customWidth="1"/>
    <col min="5121" max="5121" width="13" customWidth="1"/>
    <col min="5122" max="5122" width="15.5703125" customWidth="1"/>
    <col min="5123" max="5127" width="9.140625" customWidth="1"/>
    <col min="5128" max="5128" width="9.7109375" customWidth="1"/>
    <col min="5129" max="5129" width="9.140625" customWidth="1"/>
    <col min="5130" max="5130" width="13.42578125" customWidth="1"/>
    <col min="5131" max="5131" width="11.5703125" customWidth="1"/>
    <col min="5132" max="5132" width="9.140625" customWidth="1"/>
    <col min="5133" max="5133" width="12.85546875" customWidth="1"/>
    <col min="5134" max="5134" width="16.140625" customWidth="1"/>
    <col min="5135" max="5135" width="15" customWidth="1"/>
    <col min="5136" max="5136" width="14.28515625" customWidth="1"/>
    <col min="5137" max="5137" width="14.7109375" customWidth="1"/>
    <col min="5375" max="5375" width="12" customWidth="1"/>
    <col min="5377" max="5377" width="13" customWidth="1"/>
    <col min="5378" max="5378" width="15.5703125" customWidth="1"/>
    <col min="5379" max="5383" width="9.140625" customWidth="1"/>
    <col min="5384" max="5384" width="9.7109375" customWidth="1"/>
    <col min="5385" max="5385" width="9.140625" customWidth="1"/>
    <col min="5386" max="5386" width="13.42578125" customWidth="1"/>
    <col min="5387" max="5387" width="11.5703125" customWidth="1"/>
    <col min="5388" max="5388" width="9.140625" customWidth="1"/>
    <col min="5389" max="5389" width="12.85546875" customWidth="1"/>
    <col min="5390" max="5390" width="16.140625" customWidth="1"/>
    <col min="5391" max="5391" width="15" customWidth="1"/>
    <col min="5392" max="5392" width="14.28515625" customWidth="1"/>
    <col min="5393" max="5393" width="14.7109375" customWidth="1"/>
    <col min="5631" max="5631" width="12" customWidth="1"/>
    <col min="5633" max="5633" width="13" customWidth="1"/>
    <col min="5634" max="5634" width="15.5703125" customWidth="1"/>
    <col min="5635" max="5639" width="9.140625" customWidth="1"/>
    <col min="5640" max="5640" width="9.7109375" customWidth="1"/>
    <col min="5641" max="5641" width="9.140625" customWidth="1"/>
    <col min="5642" max="5642" width="13.42578125" customWidth="1"/>
    <col min="5643" max="5643" width="11.5703125" customWidth="1"/>
    <col min="5644" max="5644" width="9.140625" customWidth="1"/>
    <col min="5645" max="5645" width="12.85546875" customWidth="1"/>
    <col min="5646" max="5646" width="16.140625" customWidth="1"/>
    <col min="5647" max="5647" width="15" customWidth="1"/>
    <col min="5648" max="5648" width="14.28515625" customWidth="1"/>
    <col min="5649" max="5649" width="14.7109375" customWidth="1"/>
    <col min="5887" max="5887" width="12" customWidth="1"/>
    <col min="5889" max="5889" width="13" customWidth="1"/>
    <col min="5890" max="5890" width="15.5703125" customWidth="1"/>
    <col min="5891" max="5895" width="9.140625" customWidth="1"/>
    <col min="5896" max="5896" width="9.7109375" customWidth="1"/>
    <col min="5897" max="5897" width="9.140625" customWidth="1"/>
    <col min="5898" max="5898" width="13.42578125" customWidth="1"/>
    <col min="5899" max="5899" width="11.5703125" customWidth="1"/>
    <col min="5900" max="5900" width="9.140625" customWidth="1"/>
    <col min="5901" max="5901" width="12.85546875" customWidth="1"/>
    <col min="5902" max="5902" width="16.140625" customWidth="1"/>
    <col min="5903" max="5903" width="15" customWidth="1"/>
    <col min="5904" max="5904" width="14.28515625" customWidth="1"/>
    <col min="5905" max="5905" width="14.7109375" customWidth="1"/>
    <col min="6143" max="6143" width="12" customWidth="1"/>
    <col min="6145" max="6145" width="13" customWidth="1"/>
    <col min="6146" max="6146" width="15.5703125" customWidth="1"/>
    <col min="6147" max="6151" width="9.140625" customWidth="1"/>
    <col min="6152" max="6152" width="9.7109375" customWidth="1"/>
    <col min="6153" max="6153" width="9.140625" customWidth="1"/>
    <col min="6154" max="6154" width="13.42578125" customWidth="1"/>
    <col min="6155" max="6155" width="11.5703125" customWidth="1"/>
    <col min="6156" max="6156" width="9.140625" customWidth="1"/>
    <col min="6157" max="6157" width="12.85546875" customWidth="1"/>
    <col min="6158" max="6158" width="16.140625" customWidth="1"/>
    <col min="6159" max="6159" width="15" customWidth="1"/>
    <col min="6160" max="6160" width="14.28515625" customWidth="1"/>
    <col min="6161" max="6161" width="14.7109375" customWidth="1"/>
    <col min="6399" max="6399" width="12" customWidth="1"/>
    <col min="6401" max="6401" width="13" customWidth="1"/>
    <col min="6402" max="6402" width="15.5703125" customWidth="1"/>
    <col min="6403" max="6407" width="9.140625" customWidth="1"/>
    <col min="6408" max="6408" width="9.7109375" customWidth="1"/>
    <col min="6409" max="6409" width="9.140625" customWidth="1"/>
    <col min="6410" max="6410" width="13.42578125" customWidth="1"/>
    <col min="6411" max="6411" width="11.5703125" customWidth="1"/>
    <col min="6412" max="6412" width="9.140625" customWidth="1"/>
    <col min="6413" max="6413" width="12.85546875" customWidth="1"/>
    <col min="6414" max="6414" width="16.140625" customWidth="1"/>
    <col min="6415" max="6415" width="15" customWidth="1"/>
    <col min="6416" max="6416" width="14.28515625" customWidth="1"/>
    <col min="6417" max="6417" width="14.7109375" customWidth="1"/>
    <col min="6655" max="6655" width="12" customWidth="1"/>
    <col min="6657" max="6657" width="13" customWidth="1"/>
    <col min="6658" max="6658" width="15.5703125" customWidth="1"/>
    <col min="6659" max="6663" width="9.140625" customWidth="1"/>
    <col min="6664" max="6664" width="9.7109375" customWidth="1"/>
    <col min="6665" max="6665" width="9.140625" customWidth="1"/>
    <col min="6666" max="6666" width="13.42578125" customWidth="1"/>
    <col min="6667" max="6667" width="11.5703125" customWidth="1"/>
    <col min="6668" max="6668" width="9.140625" customWidth="1"/>
    <col min="6669" max="6669" width="12.85546875" customWidth="1"/>
    <col min="6670" max="6670" width="16.140625" customWidth="1"/>
    <col min="6671" max="6671" width="15" customWidth="1"/>
    <col min="6672" max="6672" width="14.28515625" customWidth="1"/>
    <col min="6673" max="6673" width="14.7109375" customWidth="1"/>
    <col min="6911" max="6911" width="12" customWidth="1"/>
    <col min="6913" max="6913" width="13" customWidth="1"/>
    <col min="6914" max="6914" width="15.5703125" customWidth="1"/>
    <col min="6915" max="6919" width="9.140625" customWidth="1"/>
    <col min="6920" max="6920" width="9.7109375" customWidth="1"/>
    <col min="6921" max="6921" width="9.140625" customWidth="1"/>
    <col min="6922" max="6922" width="13.42578125" customWidth="1"/>
    <col min="6923" max="6923" width="11.5703125" customWidth="1"/>
    <col min="6924" max="6924" width="9.140625" customWidth="1"/>
    <col min="6925" max="6925" width="12.85546875" customWidth="1"/>
    <col min="6926" max="6926" width="16.140625" customWidth="1"/>
    <col min="6927" max="6927" width="15" customWidth="1"/>
    <col min="6928" max="6928" width="14.28515625" customWidth="1"/>
    <col min="6929" max="6929" width="14.7109375" customWidth="1"/>
    <col min="7167" max="7167" width="12" customWidth="1"/>
    <col min="7169" max="7169" width="13" customWidth="1"/>
    <col min="7170" max="7170" width="15.5703125" customWidth="1"/>
    <col min="7171" max="7175" width="9.140625" customWidth="1"/>
    <col min="7176" max="7176" width="9.7109375" customWidth="1"/>
    <col min="7177" max="7177" width="9.140625" customWidth="1"/>
    <col min="7178" max="7178" width="13.42578125" customWidth="1"/>
    <col min="7179" max="7179" width="11.5703125" customWidth="1"/>
    <col min="7180" max="7180" width="9.140625" customWidth="1"/>
    <col min="7181" max="7181" width="12.85546875" customWidth="1"/>
    <col min="7182" max="7182" width="16.140625" customWidth="1"/>
    <col min="7183" max="7183" width="15" customWidth="1"/>
    <col min="7184" max="7184" width="14.28515625" customWidth="1"/>
    <col min="7185" max="7185" width="14.7109375" customWidth="1"/>
    <col min="7423" max="7423" width="12" customWidth="1"/>
    <col min="7425" max="7425" width="13" customWidth="1"/>
    <col min="7426" max="7426" width="15.5703125" customWidth="1"/>
    <col min="7427" max="7431" width="9.140625" customWidth="1"/>
    <col min="7432" max="7432" width="9.7109375" customWidth="1"/>
    <col min="7433" max="7433" width="9.140625" customWidth="1"/>
    <col min="7434" max="7434" width="13.42578125" customWidth="1"/>
    <col min="7435" max="7435" width="11.5703125" customWidth="1"/>
    <col min="7436" max="7436" width="9.140625" customWidth="1"/>
    <col min="7437" max="7437" width="12.85546875" customWidth="1"/>
    <col min="7438" max="7438" width="16.140625" customWidth="1"/>
    <col min="7439" max="7439" width="15" customWidth="1"/>
    <col min="7440" max="7440" width="14.28515625" customWidth="1"/>
    <col min="7441" max="7441" width="14.7109375" customWidth="1"/>
    <col min="7679" max="7679" width="12" customWidth="1"/>
    <col min="7681" max="7681" width="13" customWidth="1"/>
    <col min="7682" max="7682" width="15.5703125" customWidth="1"/>
    <col min="7683" max="7687" width="9.140625" customWidth="1"/>
    <col min="7688" max="7688" width="9.7109375" customWidth="1"/>
    <col min="7689" max="7689" width="9.140625" customWidth="1"/>
    <col min="7690" max="7690" width="13.42578125" customWidth="1"/>
    <col min="7691" max="7691" width="11.5703125" customWidth="1"/>
    <col min="7692" max="7692" width="9.140625" customWidth="1"/>
    <col min="7693" max="7693" width="12.85546875" customWidth="1"/>
    <col min="7694" max="7694" width="16.140625" customWidth="1"/>
    <col min="7695" max="7695" width="15" customWidth="1"/>
    <col min="7696" max="7696" width="14.28515625" customWidth="1"/>
    <col min="7697" max="7697" width="14.7109375" customWidth="1"/>
    <col min="7935" max="7935" width="12" customWidth="1"/>
    <col min="7937" max="7937" width="13" customWidth="1"/>
    <col min="7938" max="7938" width="15.5703125" customWidth="1"/>
    <col min="7939" max="7943" width="9.140625" customWidth="1"/>
    <col min="7944" max="7944" width="9.7109375" customWidth="1"/>
    <col min="7945" max="7945" width="9.140625" customWidth="1"/>
    <col min="7946" max="7946" width="13.42578125" customWidth="1"/>
    <col min="7947" max="7947" width="11.5703125" customWidth="1"/>
    <col min="7948" max="7948" width="9.140625" customWidth="1"/>
    <col min="7949" max="7949" width="12.85546875" customWidth="1"/>
    <col min="7950" max="7950" width="16.140625" customWidth="1"/>
    <col min="7951" max="7951" width="15" customWidth="1"/>
    <col min="7952" max="7952" width="14.28515625" customWidth="1"/>
    <col min="7953" max="7953" width="14.7109375" customWidth="1"/>
    <col min="8191" max="8191" width="12" customWidth="1"/>
    <col min="8193" max="8193" width="13" customWidth="1"/>
    <col min="8194" max="8194" width="15.5703125" customWidth="1"/>
    <col min="8195" max="8199" width="9.140625" customWidth="1"/>
    <col min="8200" max="8200" width="9.7109375" customWidth="1"/>
    <col min="8201" max="8201" width="9.140625" customWidth="1"/>
    <col min="8202" max="8202" width="13.42578125" customWidth="1"/>
    <col min="8203" max="8203" width="11.5703125" customWidth="1"/>
    <col min="8204" max="8204" width="9.140625" customWidth="1"/>
    <col min="8205" max="8205" width="12.85546875" customWidth="1"/>
    <col min="8206" max="8206" width="16.140625" customWidth="1"/>
    <col min="8207" max="8207" width="15" customWidth="1"/>
    <col min="8208" max="8208" width="14.28515625" customWidth="1"/>
    <col min="8209" max="8209" width="14.7109375" customWidth="1"/>
    <col min="8447" max="8447" width="12" customWidth="1"/>
    <col min="8449" max="8449" width="13" customWidth="1"/>
    <col min="8450" max="8450" width="15.5703125" customWidth="1"/>
    <col min="8451" max="8455" width="9.140625" customWidth="1"/>
    <col min="8456" max="8456" width="9.7109375" customWidth="1"/>
    <col min="8457" max="8457" width="9.140625" customWidth="1"/>
    <col min="8458" max="8458" width="13.42578125" customWidth="1"/>
    <col min="8459" max="8459" width="11.5703125" customWidth="1"/>
    <col min="8460" max="8460" width="9.140625" customWidth="1"/>
    <col min="8461" max="8461" width="12.85546875" customWidth="1"/>
    <col min="8462" max="8462" width="16.140625" customWidth="1"/>
    <col min="8463" max="8463" width="15" customWidth="1"/>
    <col min="8464" max="8464" width="14.28515625" customWidth="1"/>
    <col min="8465" max="8465" width="14.7109375" customWidth="1"/>
    <col min="8703" max="8703" width="12" customWidth="1"/>
    <col min="8705" max="8705" width="13" customWidth="1"/>
    <col min="8706" max="8706" width="15.5703125" customWidth="1"/>
    <col min="8707" max="8711" width="9.140625" customWidth="1"/>
    <col min="8712" max="8712" width="9.7109375" customWidth="1"/>
    <col min="8713" max="8713" width="9.140625" customWidth="1"/>
    <col min="8714" max="8714" width="13.42578125" customWidth="1"/>
    <col min="8715" max="8715" width="11.5703125" customWidth="1"/>
    <col min="8716" max="8716" width="9.140625" customWidth="1"/>
    <col min="8717" max="8717" width="12.85546875" customWidth="1"/>
    <col min="8718" max="8718" width="16.140625" customWidth="1"/>
    <col min="8719" max="8719" width="15" customWidth="1"/>
    <col min="8720" max="8720" width="14.28515625" customWidth="1"/>
    <col min="8721" max="8721" width="14.7109375" customWidth="1"/>
    <col min="8959" max="8959" width="12" customWidth="1"/>
    <col min="8961" max="8961" width="13" customWidth="1"/>
    <col min="8962" max="8962" width="15.5703125" customWidth="1"/>
    <col min="8963" max="8967" width="9.140625" customWidth="1"/>
    <col min="8968" max="8968" width="9.7109375" customWidth="1"/>
    <col min="8969" max="8969" width="9.140625" customWidth="1"/>
    <col min="8970" max="8970" width="13.42578125" customWidth="1"/>
    <col min="8971" max="8971" width="11.5703125" customWidth="1"/>
    <col min="8972" max="8972" width="9.140625" customWidth="1"/>
    <col min="8973" max="8973" width="12.85546875" customWidth="1"/>
    <col min="8974" max="8974" width="16.140625" customWidth="1"/>
    <col min="8975" max="8975" width="15" customWidth="1"/>
    <col min="8976" max="8976" width="14.28515625" customWidth="1"/>
    <col min="8977" max="8977" width="14.7109375" customWidth="1"/>
    <col min="9215" max="9215" width="12" customWidth="1"/>
    <col min="9217" max="9217" width="13" customWidth="1"/>
    <col min="9218" max="9218" width="15.5703125" customWidth="1"/>
    <col min="9219" max="9223" width="9.140625" customWidth="1"/>
    <col min="9224" max="9224" width="9.7109375" customWidth="1"/>
    <col min="9225" max="9225" width="9.140625" customWidth="1"/>
    <col min="9226" max="9226" width="13.42578125" customWidth="1"/>
    <col min="9227" max="9227" width="11.5703125" customWidth="1"/>
    <col min="9228" max="9228" width="9.140625" customWidth="1"/>
    <col min="9229" max="9229" width="12.85546875" customWidth="1"/>
    <col min="9230" max="9230" width="16.140625" customWidth="1"/>
    <col min="9231" max="9231" width="15" customWidth="1"/>
    <col min="9232" max="9232" width="14.28515625" customWidth="1"/>
    <col min="9233" max="9233" width="14.7109375" customWidth="1"/>
    <col min="9471" max="9471" width="12" customWidth="1"/>
    <col min="9473" max="9473" width="13" customWidth="1"/>
    <col min="9474" max="9474" width="15.5703125" customWidth="1"/>
    <col min="9475" max="9479" width="9.140625" customWidth="1"/>
    <col min="9480" max="9480" width="9.7109375" customWidth="1"/>
    <col min="9481" max="9481" width="9.140625" customWidth="1"/>
    <col min="9482" max="9482" width="13.42578125" customWidth="1"/>
    <col min="9483" max="9483" width="11.5703125" customWidth="1"/>
    <col min="9484" max="9484" width="9.140625" customWidth="1"/>
    <col min="9485" max="9485" width="12.85546875" customWidth="1"/>
    <col min="9486" max="9486" width="16.140625" customWidth="1"/>
    <col min="9487" max="9487" width="15" customWidth="1"/>
    <col min="9488" max="9488" width="14.28515625" customWidth="1"/>
    <col min="9489" max="9489" width="14.7109375" customWidth="1"/>
    <col min="9727" max="9727" width="12" customWidth="1"/>
    <col min="9729" max="9729" width="13" customWidth="1"/>
    <col min="9730" max="9730" width="15.5703125" customWidth="1"/>
    <col min="9731" max="9735" width="9.140625" customWidth="1"/>
    <col min="9736" max="9736" width="9.7109375" customWidth="1"/>
    <col min="9737" max="9737" width="9.140625" customWidth="1"/>
    <col min="9738" max="9738" width="13.42578125" customWidth="1"/>
    <col min="9739" max="9739" width="11.5703125" customWidth="1"/>
    <col min="9740" max="9740" width="9.140625" customWidth="1"/>
    <col min="9741" max="9741" width="12.85546875" customWidth="1"/>
    <col min="9742" max="9742" width="16.140625" customWidth="1"/>
    <col min="9743" max="9743" width="15" customWidth="1"/>
    <col min="9744" max="9744" width="14.28515625" customWidth="1"/>
    <col min="9745" max="9745" width="14.7109375" customWidth="1"/>
    <col min="9983" max="9983" width="12" customWidth="1"/>
    <col min="9985" max="9985" width="13" customWidth="1"/>
    <col min="9986" max="9986" width="15.5703125" customWidth="1"/>
    <col min="9987" max="9991" width="9.140625" customWidth="1"/>
    <col min="9992" max="9992" width="9.7109375" customWidth="1"/>
    <col min="9993" max="9993" width="9.140625" customWidth="1"/>
    <col min="9994" max="9994" width="13.42578125" customWidth="1"/>
    <col min="9995" max="9995" width="11.5703125" customWidth="1"/>
    <col min="9996" max="9996" width="9.140625" customWidth="1"/>
    <col min="9997" max="9997" width="12.85546875" customWidth="1"/>
    <col min="9998" max="9998" width="16.140625" customWidth="1"/>
    <col min="9999" max="9999" width="15" customWidth="1"/>
    <col min="10000" max="10000" width="14.28515625" customWidth="1"/>
    <col min="10001" max="10001" width="14.7109375" customWidth="1"/>
    <col min="10239" max="10239" width="12" customWidth="1"/>
    <col min="10241" max="10241" width="13" customWidth="1"/>
    <col min="10242" max="10242" width="15.5703125" customWidth="1"/>
    <col min="10243" max="10247" width="9.140625" customWidth="1"/>
    <col min="10248" max="10248" width="9.7109375" customWidth="1"/>
    <col min="10249" max="10249" width="9.140625" customWidth="1"/>
    <col min="10250" max="10250" width="13.42578125" customWidth="1"/>
    <col min="10251" max="10251" width="11.5703125" customWidth="1"/>
    <col min="10252" max="10252" width="9.140625" customWidth="1"/>
    <col min="10253" max="10253" width="12.85546875" customWidth="1"/>
    <col min="10254" max="10254" width="16.140625" customWidth="1"/>
    <col min="10255" max="10255" width="15" customWidth="1"/>
    <col min="10256" max="10256" width="14.28515625" customWidth="1"/>
    <col min="10257" max="10257" width="14.7109375" customWidth="1"/>
    <col min="10495" max="10495" width="12" customWidth="1"/>
    <col min="10497" max="10497" width="13" customWidth="1"/>
    <col min="10498" max="10498" width="15.5703125" customWidth="1"/>
    <col min="10499" max="10503" width="9.140625" customWidth="1"/>
    <col min="10504" max="10504" width="9.7109375" customWidth="1"/>
    <col min="10505" max="10505" width="9.140625" customWidth="1"/>
    <col min="10506" max="10506" width="13.42578125" customWidth="1"/>
    <col min="10507" max="10507" width="11.5703125" customWidth="1"/>
    <col min="10508" max="10508" width="9.140625" customWidth="1"/>
    <col min="10509" max="10509" width="12.85546875" customWidth="1"/>
    <col min="10510" max="10510" width="16.140625" customWidth="1"/>
    <col min="10511" max="10511" width="15" customWidth="1"/>
    <col min="10512" max="10512" width="14.28515625" customWidth="1"/>
    <col min="10513" max="10513" width="14.7109375" customWidth="1"/>
    <col min="10751" max="10751" width="12" customWidth="1"/>
    <col min="10753" max="10753" width="13" customWidth="1"/>
    <col min="10754" max="10754" width="15.5703125" customWidth="1"/>
    <col min="10755" max="10759" width="9.140625" customWidth="1"/>
    <col min="10760" max="10760" width="9.7109375" customWidth="1"/>
    <col min="10761" max="10761" width="9.140625" customWidth="1"/>
    <col min="10762" max="10762" width="13.42578125" customWidth="1"/>
    <col min="10763" max="10763" width="11.5703125" customWidth="1"/>
    <col min="10764" max="10764" width="9.140625" customWidth="1"/>
    <col min="10765" max="10765" width="12.85546875" customWidth="1"/>
    <col min="10766" max="10766" width="16.140625" customWidth="1"/>
    <col min="10767" max="10767" width="15" customWidth="1"/>
    <col min="10768" max="10768" width="14.28515625" customWidth="1"/>
    <col min="10769" max="10769" width="14.7109375" customWidth="1"/>
    <col min="11007" max="11007" width="12" customWidth="1"/>
    <col min="11009" max="11009" width="13" customWidth="1"/>
    <col min="11010" max="11010" width="15.5703125" customWidth="1"/>
    <col min="11011" max="11015" width="9.140625" customWidth="1"/>
    <col min="11016" max="11016" width="9.7109375" customWidth="1"/>
    <col min="11017" max="11017" width="9.140625" customWidth="1"/>
    <col min="11018" max="11018" width="13.42578125" customWidth="1"/>
    <col min="11019" max="11019" width="11.5703125" customWidth="1"/>
    <col min="11020" max="11020" width="9.140625" customWidth="1"/>
    <col min="11021" max="11021" width="12.85546875" customWidth="1"/>
    <col min="11022" max="11022" width="16.140625" customWidth="1"/>
    <col min="11023" max="11023" width="15" customWidth="1"/>
    <col min="11024" max="11024" width="14.28515625" customWidth="1"/>
    <col min="11025" max="11025" width="14.7109375" customWidth="1"/>
    <col min="11263" max="11263" width="12" customWidth="1"/>
    <col min="11265" max="11265" width="13" customWidth="1"/>
    <col min="11266" max="11266" width="15.5703125" customWidth="1"/>
    <col min="11267" max="11271" width="9.140625" customWidth="1"/>
    <col min="11272" max="11272" width="9.7109375" customWidth="1"/>
    <col min="11273" max="11273" width="9.140625" customWidth="1"/>
    <col min="11274" max="11274" width="13.42578125" customWidth="1"/>
    <col min="11275" max="11275" width="11.5703125" customWidth="1"/>
    <col min="11276" max="11276" width="9.140625" customWidth="1"/>
    <col min="11277" max="11277" width="12.85546875" customWidth="1"/>
    <col min="11278" max="11278" width="16.140625" customWidth="1"/>
    <col min="11279" max="11279" width="15" customWidth="1"/>
    <col min="11280" max="11280" width="14.28515625" customWidth="1"/>
    <col min="11281" max="11281" width="14.7109375" customWidth="1"/>
    <col min="11519" max="11519" width="12" customWidth="1"/>
    <col min="11521" max="11521" width="13" customWidth="1"/>
    <col min="11522" max="11522" width="15.5703125" customWidth="1"/>
    <col min="11523" max="11527" width="9.140625" customWidth="1"/>
    <col min="11528" max="11528" width="9.7109375" customWidth="1"/>
    <col min="11529" max="11529" width="9.140625" customWidth="1"/>
    <col min="11530" max="11530" width="13.42578125" customWidth="1"/>
    <col min="11531" max="11531" width="11.5703125" customWidth="1"/>
    <col min="11532" max="11532" width="9.140625" customWidth="1"/>
    <col min="11533" max="11533" width="12.85546875" customWidth="1"/>
    <col min="11534" max="11534" width="16.140625" customWidth="1"/>
    <col min="11535" max="11535" width="15" customWidth="1"/>
    <col min="11536" max="11536" width="14.28515625" customWidth="1"/>
    <col min="11537" max="11537" width="14.7109375" customWidth="1"/>
    <col min="11775" max="11775" width="12" customWidth="1"/>
    <col min="11777" max="11777" width="13" customWidth="1"/>
    <col min="11778" max="11778" width="15.5703125" customWidth="1"/>
    <col min="11779" max="11783" width="9.140625" customWidth="1"/>
    <col min="11784" max="11784" width="9.7109375" customWidth="1"/>
    <col min="11785" max="11785" width="9.140625" customWidth="1"/>
    <col min="11786" max="11786" width="13.42578125" customWidth="1"/>
    <col min="11787" max="11787" width="11.5703125" customWidth="1"/>
    <col min="11788" max="11788" width="9.140625" customWidth="1"/>
    <col min="11789" max="11789" width="12.85546875" customWidth="1"/>
    <col min="11790" max="11790" width="16.140625" customWidth="1"/>
    <col min="11791" max="11791" width="15" customWidth="1"/>
    <col min="11792" max="11792" width="14.28515625" customWidth="1"/>
    <col min="11793" max="11793" width="14.7109375" customWidth="1"/>
    <col min="12031" max="12031" width="12" customWidth="1"/>
    <col min="12033" max="12033" width="13" customWidth="1"/>
    <col min="12034" max="12034" width="15.5703125" customWidth="1"/>
    <col min="12035" max="12039" width="9.140625" customWidth="1"/>
    <col min="12040" max="12040" width="9.7109375" customWidth="1"/>
    <col min="12041" max="12041" width="9.140625" customWidth="1"/>
    <col min="12042" max="12042" width="13.42578125" customWidth="1"/>
    <col min="12043" max="12043" width="11.5703125" customWidth="1"/>
    <col min="12044" max="12044" width="9.140625" customWidth="1"/>
    <col min="12045" max="12045" width="12.85546875" customWidth="1"/>
    <col min="12046" max="12046" width="16.140625" customWidth="1"/>
    <col min="12047" max="12047" width="15" customWidth="1"/>
    <col min="12048" max="12048" width="14.28515625" customWidth="1"/>
    <col min="12049" max="12049" width="14.7109375" customWidth="1"/>
    <col min="12287" max="12287" width="12" customWidth="1"/>
    <col min="12289" max="12289" width="13" customWidth="1"/>
    <col min="12290" max="12290" width="15.5703125" customWidth="1"/>
    <col min="12291" max="12295" width="9.140625" customWidth="1"/>
    <col min="12296" max="12296" width="9.7109375" customWidth="1"/>
    <col min="12297" max="12297" width="9.140625" customWidth="1"/>
    <col min="12298" max="12298" width="13.42578125" customWidth="1"/>
    <col min="12299" max="12299" width="11.5703125" customWidth="1"/>
    <col min="12300" max="12300" width="9.140625" customWidth="1"/>
    <col min="12301" max="12301" width="12.85546875" customWidth="1"/>
    <col min="12302" max="12302" width="16.140625" customWidth="1"/>
    <col min="12303" max="12303" width="15" customWidth="1"/>
    <col min="12304" max="12304" width="14.28515625" customWidth="1"/>
    <col min="12305" max="12305" width="14.7109375" customWidth="1"/>
    <col min="12543" max="12543" width="12" customWidth="1"/>
    <col min="12545" max="12545" width="13" customWidth="1"/>
    <col min="12546" max="12546" width="15.5703125" customWidth="1"/>
    <col min="12547" max="12551" width="9.140625" customWidth="1"/>
    <col min="12552" max="12552" width="9.7109375" customWidth="1"/>
    <col min="12553" max="12553" width="9.140625" customWidth="1"/>
    <col min="12554" max="12554" width="13.42578125" customWidth="1"/>
    <col min="12555" max="12555" width="11.5703125" customWidth="1"/>
    <col min="12556" max="12556" width="9.140625" customWidth="1"/>
    <col min="12557" max="12557" width="12.85546875" customWidth="1"/>
    <col min="12558" max="12558" width="16.140625" customWidth="1"/>
    <col min="12559" max="12559" width="15" customWidth="1"/>
    <col min="12560" max="12560" width="14.28515625" customWidth="1"/>
    <col min="12561" max="12561" width="14.7109375" customWidth="1"/>
    <col min="12799" max="12799" width="12" customWidth="1"/>
    <col min="12801" max="12801" width="13" customWidth="1"/>
    <col min="12802" max="12802" width="15.5703125" customWidth="1"/>
    <col min="12803" max="12807" width="9.140625" customWidth="1"/>
    <col min="12808" max="12808" width="9.7109375" customWidth="1"/>
    <col min="12809" max="12809" width="9.140625" customWidth="1"/>
    <col min="12810" max="12810" width="13.42578125" customWidth="1"/>
    <col min="12811" max="12811" width="11.5703125" customWidth="1"/>
    <col min="12812" max="12812" width="9.140625" customWidth="1"/>
    <col min="12813" max="12813" width="12.85546875" customWidth="1"/>
    <col min="12814" max="12814" width="16.140625" customWidth="1"/>
    <col min="12815" max="12815" width="15" customWidth="1"/>
    <col min="12816" max="12816" width="14.28515625" customWidth="1"/>
    <col min="12817" max="12817" width="14.7109375" customWidth="1"/>
    <col min="13055" max="13055" width="12" customWidth="1"/>
    <col min="13057" max="13057" width="13" customWidth="1"/>
    <col min="13058" max="13058" width="15.5703125" customWidth="1"/>
    <col min="13059" max="13063" width="9.140625" customWidth="1"/>
    <col min="13064" max="13064" width="9.7109375" customWidth="1"/>
    <col min="13065" max="13065" width="9.140625" customWidth="1"/>
    <col min="13066" max="13066" width="13.42578125" customWidth="1"/>
    <col min="13067" max="13067" width="11.5703125" customWidth="1"/>
    <col min="13068" max="13068" width="9.140625" customWidth="1"/>
    <col min="13069" max="13069" width="12.85546875" customWidth="1"/>
    <col min="13070" max="13070" width="16.140625" customWidth="1"/>
    <col min="13071" max="13071" width="15" customWidth="1"/>
    <col min="13072" max="13072" width="14.28515625" customWidth="1"/>
    <col min="13073" max="13073" width="14.7109375" customWidth="1"/>
    <col min="13311" max="13311" width="12" customWidth="1"/>
    <col min="13313" max="13313" width="13" customWidth="1"/>
    <col min="13314" max="13314" width="15.5703125" customWidth="1"/>
    <col min="13315" max="13319" width="9.140625" customWidth="1"/>
    <col min="13320" max="13320" width="9.7109375" customWidth="1"/>
    <col min="13321" max="13321" width="9.140625" customWidth="1"/>
    <col min="13322" max="13322" width="13.42578125" customWidth="1"/>
    <col min="13323" max="13323" width="11.5703125" customWidth="1"/>
    <col min="13324" max="13324" width="9.140625" customWidth="1"/>
    <col min="13325" max="13325" width="12.85546875" customWidth="1"/>
    <col min="13326" max="13326" width="16.140625" customWidth="1"/>
    <col min="13327" max="13327" width="15" customWidth="1"/>
    <col min="13328" max="13328" width="14.28515625" customWidth="1"/>
    <col min="13329" max="13329" width="14.7109375" customWidth="1"/>
    <col min="13567" max="13567" width="12" customWidth="1"/>
    <col min="13569" max="13569" width="13" customWidth="1"/>
    <col min="13570" max="13570" width="15.5703125" customWidth="1"/>
    <col min="13571" max="13575" width="9.140625" customWidth="1"/>
    <col min="13576" max="13576" width="9.7109375" customWidth="1"/>
    <col min="13577" max="13577" width="9.140625" customWidth="1"/>
    <col min="13578" max="13578" width="13.42578125" customWidth="1"/>
    <col min="13579" max="13579" width="11.5703125" customWidth="1"/>
    <col min="13580" max="13580" width="9.140625" customWidth="1"/>
    <col min="13581" max="13581" width="12.85546875" customWidth="1"/>
    <col min="13582" max="13582" width="16.140625" customWidth="1"/>
    <col min="13583" max="13583" width="15" customWidth="1"/>
    <col min="13584" max="13584" width="14.28515625" customWidth="1"/>
    <col min="13585" max="13585" width="14.7109375" customWidth="1"/>
    <col min="13823" max="13823" width="12" customWidth="1"/>
    <col min="13825" max="13825" width="13" customWidth="1"/>
    <col min="13826" max="13826" width="15.5703125" customWidth="1"/>
    <col min="13827" max="13831" width="9.140625" customWidth="1"/>
    <col min="13832" max="13832" width="9.7109375" customWidth="1"/>
    <col min="13833" max="13833" width="9.140625" customWidth="1"/>
    <col min="13834" max="13834" width="13.42578125" customWidth="1"/>
    <col min="13835" max="13835" width="11.5703125" customWidth="1"/>
    <col min="13836" max="13836" width="9.140625" customWidth="1"/>
    <col min="13837" max="13837" width="12.85546875" customWidth="1"/>
    <col min="13838" max="13838" width="16.140625" customWidth="1"/>
    <col min="13839" max="13839" width="15" customWidth="1"/>
    <col min="13840" max="13840" width="14.28515625" customWidth="1"/>
    <col min="13841" max="13841" width="14.7109375" customWidth="1"/>
    <col min="14079" max="14079" width="12" customWidth="1"/>
    <col min="14081" max="14081" width="13" customWidth="1"/>
    <col min="14082" max="14082" width="15.5703125" customWidth="1"/>
    <col min="14083" max="14087" width="9.140625" customWidth="1"/>
    <col min="14088" max="14088" width="9.7109375" customWidth="1"/>
    <col min="14089" max="14089" width="9.140625" customWidth="1"/>
    <col min="14090" max="14090" width="13.42578125" customWidth="1"/>
    <col min="14091" max="14091" width="11.5703125" customWidth="1"/>
    <col min="14092" max="14092" width="9.140625" customWidth="1"/>
    <col min="14093" max="14093" width="12.85546875" customWidth="1"/>
    <col min="14094" max="14094" width="16.140625" customWidth="1"/>
    <col min="14095" max="14095" width="15" customWidth="1"/>
    <col min="14096" max="14096" width="14.28515625" customWidth="1"/>
    <col min="14097" max="14097" width="14.7109375" customWidth="1"/>
    <col min="14335" max="14335" width="12" customWidth="1"/>
    <col min="14337" max="14337" width="13" customWidth="1"/>
    <col min="14338" max="14338" width="15.5703125" customWidth="1"/>
    <col min="14339" max="14343" width="9.140625" customWidth="1"/>
    <col min="14344" max="14344" width="9.7109375" customWidth="1"/>
    <col min="14345" max="14345" width="9.140625" customWidth="1"/>
    <col min="14346" max="14346" width="13.42578125" customWidth="1"/>
    <col min="14347" max="14347" width="11.5703125" customWidth="1"/>
    <col min="14348" max="14348" width="9.140625" customWidth="1"/>
    <col min="14349" max="14349" width="12.85546875" customWidth="1"/>
    <col min="14350" max="14350" width="16.140625" customWidth="1"/>
    <col min="14351" max="14351" width="15" customWidth="1"/>
    <col min="14352" max="14352" width="14.28515625" customWidth="1"/>
    <col min="14353" max="14353" width="14.7109375" customWidth="1"/>
    <col min="14591" max="14591" width="12" customWidth="1"/>
    <col min="14593" max="14593" width="13" customWidth="1"/>
    <col min="14594" max="14594" width="15.5703125" customWidth="1"/>
    <col min="14595" max="14599" width="9.140625" customWidth="1"/>
    <col min="14600" max="14600" width="9.7109375" customWidth="1"/>
    <col min="14601" max="14601" width="9.140625" customWidth="1"/>
    <col min="14602" max="14602" width="13.42578125" customWidth="1"/>
    <col min="14603" max="14603" width="11.5703125" customWidth="1"/>
    <col min="14604" max="14604" width="9.140625" customWidth="1"/>
    <col min="14605" max="14605" width="12.85546875" customWidth="1"/>
    <col min="14606" max="14606" width="16.140625" customWidth="1"/>
    <col min="14607" max="14607" width="15" customWidth="1"/>
    <col min="14608" max="14608" width="14.28515625" customWidth="1"/>
    <col min="14609" max="14609" width="14.7109375" customWidth="1"/>
    <col min="14847" max="14847" width="12" customWidth="1"/>
    <col min="14849" max="14849" width="13" customWidth="1"/>
    <col min="14850" max="14850" width="15.5703125" customWidth="1"/>
    <col min="14851" max="14855" width="9.140625" customWidth="1"/>
    <col min="14856" max="14856" width="9.7109375" customWidth="1"/>
    <col min="14857" max="14857" width="9.140625" customWidth="1"/>
    <col min="14858" max="14858" width="13.42578125" customWidth="1"/>
    <col min="14859" max="14859" width="11.5703125" customWidth="1"/>
    <col min="14860" max="14860" width="9.140625" customWidth="1"/>
    <col min="14861" max="14861" width="12.85546875" customWidth="1"/>
    <col min="14862" max="14862" width="16.140625" customWidth="1"/>
    <col min="14863" max="14863" width="15" customWidth="1"/>
    <col min="14864" max="14864" width="14.28515625" customWidth="1"/>
    <col min="14865" max="14865" width="14.7109375" customWidth="1"/>
    <col min="15103" max="15103" width="12" customWidth="1"/>
    <col min="15105" max="15105" width="13" customWidth="1"/>
    <col min="15106" max="15106" width="15.5703125" customWidth="1"/>
    <col min="15107" max="15111" width="9.140625" customWidth="1"/>
    <col min="15112" max="15112" width="9.7109375" customWidth="1"/>
    <col min="15113" max="15113" width="9.140625" customWidth="1"/>
    <col min="15114" max="15114" width="13.42578125" customWidth="1"/>
    <col min="15115" max="15115" width="11.5703125" customWidth="1"/>
    <col min="15116" max="15116" width="9.140625" customWidth="1"/>
    <col min="15117" max="15117" width="12.85546875" customWidth="1"/>
    <col min="15118" max="15118" width="16.140625" customWidth="1"/>
    <col min="15119" max="15119" width="15" customWidth="1"/>
    <col min="15120" max="15120" width="14.28515625" customWidth="1"/>
    <col min="15121" max="15121" width="14.7109375" customWidth="1"/>
    <col min="15359" max="15359" width="12" customWidth="1"/>
    <col min="15361" max="15361" width="13" customWidth="1"/>
    <col min="15362" max="15362" width="15.5703125" customWidth="1"/>
    <col min="15363" max="15367" width="9.140625" customWidth="1"/>
    <col min="15368" max="15368" width="9.7109375" customWidth="1"/>
    <col min="15369" max="15369" width="9.140625" customWidth="1"/>
    <col min="15370" max="15370" width="13.42578125" customWidth="1"/>
    <col min="15371" max="15371" width="11.5703125" customWidth="1"/>
    <col min="15372" max="15372" width="9.140625" customWidth="1"/>
    <col min="15373" max="15373" width="12.85546875" customWidth="1"/>
    <col min="15374" max="15374" width="16.140625" customWidth="1"/>
    <col min="15375" max="15375" width="15" customWidth="1"/>
    <col min="15376" max="15376" width="14.28515625" customWidth="1"/>
    <col min="15377" max="15377" width="14.7109375" customWidth="1"/>
    <col min="15615" max="15615" width="12" customWidth="1"/>
    <col min="15617" max="15617" width="13" customWidth="1"/>
    <col min="15618" max="15618" width="15.5703125" customWidth="1"/>
    <col min="15619" max="15623" width="9.140625" customWidth="1"/>
    <col min="15624" max="15624" width="9.7109375" customWidth="1"/>
    <col min="15625" max="15625" width="9.140625" customWidth="1"/>
    <col min="15626" max="15626" width="13.42578125" customWidth="1"/>
    <col min="15627" max="15627" width="11.5703125" customWidth="1"/>
    <col min="15628" max="15628" width="9.140625" customWidth="1"/>
    <col min="15629" max="15629" width="12.85546875" customWidth="1"/>
    <col min="15630" max="15630" width="16.140625" customWidth="1"/>
    <col min="15631" max="15631" width="15" customWidth="1"/>
    <col min="15632" max="15632" width="14.28515625" customWidth="1"/>
    <col min="15633" max="15633" width="14.7109375" customWidth="1"/>
    <col min="15871" max="15871" width="12" customWidth="1"/>
    <col min="15873" max="15873" width="13" customWidth="1"/>
    <col min="15874" max="15874" width="15.5703125" customWidth="1"/>
    <col min="15875" max="15879" width="9.140625" customWidth="1"/>
    <col min="15880" max="15880" width="9.7109375" customWidth="1"/>
    <col min="15881" max="15881" width="9.140625" customWidth="1"/>
    <col min="15882" max="15882" width="13.42578125" customWidth="1"/>
    <col min="15883" max="15883" width="11.5703125" customWidth="1"/>
    <col min="15884" max="15884" width="9.140625" customWidth="1"/>
    <col min="15885" max="15885" width="12.85546875" customWidth="1"/>
    <col min="15886" max="15886" width="16.140625" customWidth="1"/>
    <col min="15887" max="15887" width="15" customWidth="1"/>
    <col min="15888" max="15888" width="14.28515625" customWidth="1"/>
    <col min="15889" max="15889" width="14.7109375" customWidth="1"/>
    <col min="16127" max="16127" width="12" customWidth="1"/>
    <col min="16129" max="16129" width="13" customWidth="1"/>
    <col min="16130" max="16130" width="15.5703125" customWidth="1"/>
    <col min="16131" max="16135" width="9.140625" customWidth="1"/>
    <col min="16136" max="16136" width="9.7109375" customWidth="1"/>
    <col min="16137" max="16137" width="9.140625" customWidth="1"/>
    <col min="16138" max="16138" width="13.42578125" customWidth="1"/>
    <col min="16139" max="16139" width="11.5703125" customWidth="1"/>
    <col min="16140" max="16140" width="9.140625" customWidth="1"/>
    <col min="16141" max="16141" width="12.85546875" customWidth="1"/>
    <col min="16142" max="16142" width="16.140625" customWidth="1"/>
    <col min="16143" max="16143" width="15" customWidth="1"/>
    <col min="16144" max="16144" width="14.28515625" customWidth="1"/>
    <col min="16145" max="16145" width="14.7109375" customWidth="1"/>
  </cols>
  <sheetData>
    <row r="2" spans="1:39" ht="43.5" customHeight="1" x14ac:dyDescent="0.25">
      <c r="A2" s="114" t="str">
        <f>IF('углубл.дисп. 1 группа'!A3&lt;&gt;"",'углубл.дисп. 1 группа'!A3,"")</f>
        <v xml:space="preserve"> ГБУЗ "Нехаевская центральная районная больница"</v>
      </c>
      <c r="B2" s="114"/>
      <c r="C2" s="114"/>
      <c r="D2" s="114"/>
      <c r="E2" s="114"/>
      <c r="F2" s="114"/>
      <c r="G2" s="114"/>
      <c r="H2" s="114"/>
      <c r="I2"/>
      <c r="J2"/>
      <c r="K2"/>
      <c r="L2"/>
      <c r="M2"/>
      <c r="N2"/>
      <c r="O2"/>
      <c r="P2"/>
      <c r="Q2"/>
      <c r="R2" s="97" t="str">
        <f>"Введена некорректная дата «"&amp;$C$4&amp;" "&amp;$D$4&amp;" "&amp;$E$4&amp;"»"</f>
        <v>Введена некорректная дата «26 декабря 2024»</v>
      </c>
    </row>
    <row r="3" spans="1:39" x14ac:dyDescent="0.25">
      <c r="F3" s="36"/>
      <c r="G3" s="36"/>
      <c r="H3" s="36"/>
      <c r="I3" s="36"/>
      <c r="J3" s="36"/>
      <c r="K3" s="36"/>
      <c r="L3" s="36"/>
      <c r="R3" s="97"/>
    </row>
    <row r="4" spans="1:39" ht="27" customHeight="1" x14ac:dyDescent="0.25">
      <c r="A4" s="28">
        <f>IF(AND(C4&lt;&gt;"",D4&lt;&gt;"",E4&lt;&gt;"")=TRUE,DATEVALUE(C4&amp;"."&amp;VLOOKUP(D4,'Перечень ЛПУ'!$E$2:$G$14,3,0)&amp;"."&amp;E4),"22.07.1966")</f>
        <v>45652</v>
      </c>
      <c r="B4" s="32"/>
      <c r="C4" s="43">
        <f>IF('углубл.дисп. 1 группа'!E5&lt;&gt;"",'углубл.дисп. 1 группа'!E5,"")</f>
        <v>26</v>
      </c>
      <c r="D4" s="43" t="str">
        <f>IF('углубл.дисп. 1 группа'!F5&lt;&gt;"",'углубл.дисп. 1 группа'!F5,"")</f>
        <v>декабря</v>
      </c>
      <c r="E4" s="43">
        <f>IF('углубл.дисп. 1 группа'!G5&lt;&gt;"",'углубл.дисп. 1 группа'!G5,"")</f>
        <v>2024</v>
      </c>
      <c r="F4" s="27" t="s">
        <v>212</v>
      </c>
      <c r="G4" s="32"/>
      <c r="H4" s="32"/>
      <c r="I4"/>
      <c r="J4"/>
      <c r="K4"/>
      <c r="L4"/>
      <c r="M4"/>
      <c r="N4"/>
      <c r="O4"/>
      <c r="P4"/>
      <c r="Q4"/>
      <c r="R4" s="97"/>
    </row>
    <row r="5" spans="1:39" x14ac:dyDescent="0.25">
      <c r="B5" s="37"/>
      <c r="C5" s="35" t="s">
        <v>197</v>
      </c>
      <c r="D5" s="35" t="s">
        <v>198</v>
      </c>
      <c r="E5" s="35" t="s">
        <v>199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39" ht="119.25" customHeight="1" x14ac:dyDescent="0.25">
      <c r="A6" s="131" t="s">
        <v>258</v>
      </c>
      <c r="B6" s="135" t="s">
        <v>300</v>
      </c>
      <c r="C6" s="135"/>
      <c r="D6" s="135"/>
      <c r="E6" s="135"/>
      <c r="F6" s="135"/>
      <c r="G6" s="135"/>
      <c r="H6" s="135"/>
      <c r="I6" s="135"/>
      <c r="J6" s="135"/>
      <c r="K6" s="135" t="s">
        <v>301</v>
      </c>
      <c r="L6" s="135"/>
      <c r="M6" s="135"/>
      <c r="N6" s="135"/>
      <c r="O6" s="135" t="s">
        <v>218</v>
      </c>
      <c r="P6" s="135"/>
      <c r="Q6" s="135"/>
      <c r="R6" s="98" t="str">
        <f>IF(S7&gt;0,INDEX(R9:R28,S7,1),"Проверка")</f>
        <v>Проверка</v>
      </c>
    </row>
    <row r="7" spans="1:39" ht="90" x14ac:dyDescent="0.25">
      <c r="A7" s="132"/>
      <c r="B7" s="39" t="s">
        <v>238</v>
      </c>
      <c r="C7" s="59" t="s">
        <v>219</v>
      </c>
      <c r="D7" s="59" t="s">
        <v>220</v>
      </c>
      <c r="E7" s="59" t="s">
        <v>221</v>
      </c>
      <c r="F7" s="59" t="s">
        <v>222</v>
      </c>
      <c r="G7" s="59" t="s">
        <v>223</v>
      </c>
      <c r="H7" s="59" t="s">
        <v>224</v>
      </c>
      <c r="I7" s="59" t="s">
        <v>225</v>
      </c>
      <c r="J7" s="59" t="s">
        <v>226</v>
      </c>
      <c r="K7" s="39" t="s">
        <v>238</v>
      </c>
      <c r="L7" s="59" t="s">
        <v>227</v>
      </c>
      <c r="M7" s="59" t="s">
        <v>228</v>
      </c>
      <c r="N7" s="59" t="s">
        <v>229</v>
      </c>
      <c r="O7" s="59" t="s">
        <v>230</v>
      </c>
      <c r="P7" s="59" t="s">
        <v>231</v>
      </c>
      <c r="Q7" s="59" t="s">
        <v>232</v>
      </c>
      <c r="R7" s="98"/>
      <c r="S7" s="38">
        <f>IF(ISERROR(MATCH(FALSE,T7:AM7,0)),0,MATCH(FALSE,T7:AM7,0))</f>
        <v>0</v>
      </c>
      <c r="T7" t="b">
        <f>$R9="ОК"</f>
        <v>1</v>
      </c>
      <c r="U7" t="b">
        <f>$R10="ОК"</f>
        <v>1</v>
      </c>
      <c r="V7" t="b">
        <f>$R11="ОК"</f>
        <v>1</v>
      </c>
      <c r="W7" t="b">
        <f>$R12="ОК"</f>
        <v>1</v>
      </c>
      <c r="X7" t="b">
        <f>$R13="ОК"</f>
        <v>1</v>
      </c>
      <c r="Y7" t="b">
        <f>$R14="ОК"</f>
        <v>1</v>
      </c>
      <c r="Z7" t="b">
        <f>$R15="ОК"</f>
        <v>1</v>
      </c>
      <c r="AA7" t="b">
        <f>$R16="ОК"</f>
        <v>1</v>
      </c>
      <c r="AB7" t="b">
        <f>$R17="ОК"</f>
        <v>1</v>
      </c>
      <c r="AC7" t="b">
        <f>$R18="ОК"</f>
        <v>1</v>
      </c>
      <c r="AD7" t="b">
        <f>$R19="ОК"</f>
        <v>1</v>
      </c>
      <c r="AE7" t="b">
        <f>$R20="ОК"</f>
        <v>1</v>
      </c>
      <c r="AF7" t="b">
        <f>$R21="ОК"</f>
        <v>1</v>
      </c>
      <c r="AG7" t="b">
        <f>$R22="ОК"</f>
        <v>1</v>
      </c>
      <c r="AH7" t="b">
        <f>$R23="ОК"</f>
        <v>1</v>
      </c>
      <c r="AI7" t="b">
        <f>$R24="ОК"</f>
        <v>1</v>
      </c>
      <c r="AJ7" t="b">
        <f>$R25="ОК"</f>
        <v>1</v>
      </c>
      <c r="AK7" t="b">
        <f>$R26="ОК"</f>
        <v>1</v>
      </c>
      <c r="AL7" t="b">
        <f>$R27="ОК"</f>
        <v>1</v>
      </c>
      <c r="AM7" t="b">
        <f>$R27="ОК"</f>
        <v>1</v>
      </c>
    </row>
    <row r="8" spans="1:39" ht="21" customHeight="1" x14ac:dyDescent="0.25">
      <c r="A8" s="133"/>
      <c r="B8" s="76">
        <v>68</v>
      </c>
      <c r="C8" s="76">
        <v>69</v>
      </c>
      <c r="D8" s="76">
        <v>70</v>
      </c>
      <c r="E8" s="76">
        <v>71</v>
      </c>
      <c r="F8" s="76">
        <v>72</v>
      </c>
      <c r="G8" s="76">
        <v>73</v>
      </c>
      <c r="H8" s="76">
        <v>74</v>
      </c>
      <c r="I8" s="76">
        <v>75</v>
      </c>
      <c r="J8" s="76">
        <v>76</v>
      </c>
      <c r="K8" s="76">
        <v>77</v>
      </c>
      <c r="L8" s="76">
        <v>78</v>
      </c>
      <c r="M8" s="76">
        <v>79</v>
      </c>
      <c r="N8" s="76">
        <v>80</v>
      </c>
      <c r="O8" s="76">
        <v>83</v>
      </c>
      <c r="P8" s="76">
        <v>84</v>
      </c>
      <c r="Q8" s="76">
        <v>85</v>
      </c>
      <c r="R8" s="98"/>
    </row>
    <row r="9" spans="1:39" ht="27.75" customHeight="1" x14ac:dyDescent="0.25">
      <c r="A9" s="40" t="s">
        <v>233</v>
      </c>
      <c r="B9" s="60">
        <v>10</v>
      </c>
      <c r="C9" s="60"/>
      <c r="D9" s="60"/>
      <c r="E9" s="60"/>
      <c r="F9" s="60"/>
      <c r="G9" s="60"/>
      <c r="H9" s="60">
        <v>10</v>
      </c>
      <c r="I9" s="60"/>
      <c r="J9" s="60"/>
      <c r="K9" s="60"/>
      <c r="L9" s="60"/>
      <c r="M9" s="60"/>
      <c r="N9" s="60"/>
      <c r="O9" s="60"/>
      <c r="P9" s="41">
        <f>'СВОД углублен. дисп.'!V7</f>
        <v>0</v>
      </c>
      <c r="Q9" s="60"/>
      <c r="R9" s="25" t="str">
        <f>IF(B$9&gt;SUM(C$9:J$9),"гр.68 &gt; суммы граф №№ 69-76","ОК")</f>
        <v>ОК</v>
      </c>
      <c r="S9" s="8" t="s">
        <v>241</v>
      </c>
    </row>
    <row r="10" spans="1:39" ht="27.75" customHeight="1" x14ac:dyDescent="0.25">
      <c r="A10" s="40" t="s">
        <v>234</v>
      </c>
      <c r="B10" s="73">
        <f>IFERROR(B9/'СВОД углублен. дисп.'!#REF!*100,0)</f>
        <v>0</v>
      </c>
      <c r="C10" s="74">
        <f t="shared" ref="C10:J10" si="0">IFERROR(C9/$B$9*100,0)</f>
        <v>0</v>
      </c>
      <c r="D10" s="74">
        <f t="shared" si="0"/>
        <v>0</v>
      </c>
      <c r="E10" s="74">
        <f t="shared" si="0"/>
        <v>0</v>
      </c>
      <c r="F10" s="74">
        <f t="shared" si="0"/>
        <v>0</v>
      </c>
      <c r="G10" s="74">
        <f t="shared" si="0"/>
        <v>0</v>
      </c>
      <c r="H10" s="74">
        <f t="shared" si="0"/>
        <v>100</v>
      </c>
      <c r="I10" s="74">
        <f t="shared" si="0"/>
        <v>0</v>
      </c>
      <c r="J10" s="74">
        <f t="shared" si="0"/>
        <v>0</v>
      </c>
      <c r="K10" s="75" t="s">
        <v>235</v>
      </c>
      <c r="L10" s="74">
        <f>IFERROR(L9/$K$9*100,0)</f>
        <v>0</v>
      </c>
      <c r="M10" s="74">
        <f>IFERROR(M9/$K$9*100,0)</f>
        <v>0</v>
      </c>
      <c r="N10" s="74">
        <f>IFERROR(N9/$K$9*100,0)</f>
        <v>0</v>
      </c>
      <c r="O10" s="75" t="s">
        <v>235</v>
      </c>
      <c r="P10" s="75" t="s">
        <v>235</v>
      </c>
      <c r="Q10" s="75" t="s">
        <v>235</v>
      </c>
      <c r="R10" s="25" t="str">
        <f>IF(B$9&gt;'СВОД углублен. дисп.'!D$7,"гр.68 &gt; гр. 2 на листе «СВОД углублен.дисп.»","ОК")</f>
        <v>ОК</v>
      </c>
      <c r="S10" s="8" t="s">
        <v>239</v>
      </c>
    </row>
    <row r="11" spans="1:39" ht="18.75" x14ac:dyDescent="0.25">
      <c r="R11" s="25" t="str">
        <f>IF(C$9&gt;'СВОД углублен. дисп.'!D$7,"гр.69 &gt; гр. 2 на листе «СВОД углублен.дисп.»","ОК")</f>
        <v>ОК</v>
      </c>
      <c r="S11" s="8" t="s">
        <v>244</v>
      </c>
    </row>
    <row r="12" spans="1:39" ht="18.75" x14ac:dyDescent="0.25">
      <c r="B12" s="8" t="s">
        <v>236</v>
      </c>
      <c r="C12" s="8" t="s">
        <v>237</v>
      </c>
      <c r="R12" s="25" t="str">
        <f>IF(D$9&gt;'СВОД углублен. дисп.'!D$7,"гр.70 &gt; гр. 2 на листе «СВОД углублен.дисп.»","ОК")</f>
        <v>ОК</v>
      </c>
      <c r="S12" s="8" t="s">
        <v>245</v>
      </c>
    </row>
    <row r="13" spans="1:39" ht="18.75" x14ac:dyDescent="0.25">
      <c r="R13" s="25" t="str">
        <f>IF(D$9&gt;'СВОД углублен. дисп.'!D$7,"гр.71 &gt; гр. 2 на листе «СВОД углублен.дисп.»","ОК")</f>
        <v>ОК</v>
      </c>
      <c r="S13" s="8" t="s">
        <v>246</v>
      </c>
    </row>
    <row r="14" spans="1:39" ht="18.75" x14ac:dyDescent="0.25">
      <c r="K14"/>
      <c r="R14" s="25" t="str">
        <f>IF(F$9&gt;'СВОД углублен. дисп.'!D$7,"гр.72 &gt; гр. 2 на листе «СВОД углублен.дисп.»","ОК")</f>
        <v>ОК</v>
      </c>
      <c r="S14" s="8" t="s">
        <v>247</v>
      </c>
    </row>
    <row r="15" spans="1:39" ht="18.75" x14ac:dyDescent="0.25">
      <c r="A15"/>
      <c r="B15" s="22" t="s">
        <v>18</v>
      </c>
      <c r="C15" s="136" t="str">
        <f>IF('углубл.дисп. 1 группа'!E14&lt;&gt;"",'углубл.дисп. 1 группа'!E14,"")</f>
        <v>Ефимов Виталий Владимирович</v>
      </c>
      <c r="D15" s="137"/>
      <c r="E15" s="137"/>
      <c r="F15" s="138"/>
      <c r="J15"/>
      <c r="K15"/>
      <c r="L15"/>
      <c r="M15"/>
      <c r="N15"/>
      <c r="O15"/>
      <c r="P15"/>
      <c r="Q15"/>
      <c r="R15" s="25" t="str">
        <f>IF(G$9&gt;'СВОД углублен. дисп.'!D$7,"гр.73 &gt; гр. 2 на листе «СВОД углублен.дисп.»","ОК")</f>
        <v>ОК</v>
      </c>
      <c r="S15" s="8" t="s">
        <v>248</v>
      </c>
    </row>
    <row r="16" spans="1:39" ht="18.75" x14ac:dyDescent="0.25">
      <c r="A16"/>
      <c r="B16" s="22"/>
      <c r="C16" s="3"/>
      <c r="D16"/>
      <c r="E16"/>
      <c r="F16"/>
      <c r="J16"/>
      <c r="K16"/>
      <c r="L16"/>
      <c r="M16"/>
      <c r="N16"/>
      <c r="O16"/>
      <c r="P16"/>
      <c r="Q16"/>
      <c r="R16" s="25" t="str">
        <f>IF(H$9&gt;'СВОД углублен. дисп.'!D$7,"гр.74 &gt; гр. 2 на листе «СВОД углублен.дисп.»","ОК")</f>
        <v>ОК</v>
      </c>
      <c r="S16" s="8" t="s">
        <v>249</v>
      </c>
    </row>
    <row r="17" spans="1:19" ht="18.75" customHeight="1" x14ac:dyDescent="0.25">
      <c r="A17"/>
      <c r="B17" s="22" t="s">
        <v>19</v>
      </c>
      <c r="C17" s="134" t="str">
        <f>IF('углубл.дисп. 1 группа'!E16&lt;&gt;"",'углубл.дисп. 1 группа'!E16,"")</f>
        <v>Беспалов Владислав Владимирович</v>
      </c>
      <c r="D17" s="134"/>
      <c r="E17" s="134"/>
      <c r="F17" s="134"/>
      <c r="J17"/>
      <c r="K17"/>
      <c r="L17"/>
      <c r="M17"/>
      <c r="N17"/>
      <c r="O17"/>
      <c r="P17"/>
      <c r="Q17"/>
      <c r="R17" s="25" t="str">
        <f>IF(I$9&gt;'СВОД углублен. дисп.'!D$7,"гр.75 &gt; гр. 2 на листе «СВОД углублен.дисп.»","ОК")</f>
        <v>ОК</v>
      </c>
      <c r="S17" s="8" t="s">
        <v>250</v>
      </c>
    </row>
    <row r="18" spans="1:19" ht="18.75" x14ac:dyDescent="0.25">
      <c r="A18"/>
      <c r="B18" s="22"/>
      <c r="C18" s="3"/>
      <c r="D18"/>
      <c r="E18"/>
      <c r="F18"/>
      <c r="K18"/>
      <c r="R18" s="25" t="str">
        <f>IF(J$9&gt;'СВОД углублен. дисп.'!D$7,"гр.76 &gt; гр. 2 на листе «СВОД углублен.дисп.»","ОК")</f>
        <v>ОК</v>
      </c>
      <c r="S18" s="8" t="s">
        <v>251</v>
      </c>
    </row>
    <row r="19" spans="1:19" ht="18.75" customHeight="1" x14ac:dyDescent="0.25">
      <c r="A19"/>
      <c r="B19" s="22" t="s">
        <v>20</v>
      </c>
      <c r="C19" s="134">
        <f>IF('углубл.дисп. 1 группа'!E18&lt;&gt;"",'углубл.дисп. 1 группа'!E18,"")</f>
        <v>89047542538</v>
      </c>
      <c r="D19" s="134"/>
      <c r="E19" s="134"/>
      <c r="F19" s="134"/>
      <c r="K19"/>
      <c r="R19" s="25" t="str">
        <f>IF(K$9&gt;'СВОД углублен. дисп.'!$P$7,"гр.77 &gt; гр. 12 на листе «СВОД углублен.дисп.»","ОК")</f>
        <v>ОК</v>
      </c>
      <c r="S19" s="8" t="s">
        <v>240</v>
      </c>
    </row>
    <row r="20" spans="1:19" ht="18.75" x14ac:dyDescent="0.25">
      <c r="K20"/>
      <c r="R20" s="25" t="str">
        <f>IF(L$9&gt;'СВОД углублен. дисп.'!$P$7,"гр.78 &gt; гр. 12 на листе «СВОД углублен.дисп.»","ОК")</f>
        <v>ОК</v>
      </c>
      <c r="S20" s="8" t="s">
        <v>252</v>
      </c>
    </row>
    <row r="21" spans="1:19" ht="18.75" x14ac:dyDescent="0.25">
      <c r="K21"/>
      <c r="R21" s="25" t="str">
        <f>IF(M$9&gt;'СВОД углублен. дисп.'!$P$7,"гр.79 &gt; гр. 12 на листе «СВОД углублен.дисп.»","ОК")</f>
        <v>ОК</v>
      </c>
      <c r="S21" s="8" t="s">
        <v>253</v>
      </c>
    </row>
    <row r="22" spans="1:19" ht="18.75" x14ac:dyDescent="0.25">
      <c r="K22"/>
      <c r="R22" s="25" t="str">
        <f>IF(N$9&gt;'СВОД углублен. дисп.'!$P$7,"гр.80 &gt; гр. 12 на листе «СВОД углублен.дисп.»","ОК")</f>
        <v>ОК</v>
      </c>
      <c r="S22" s="8" t="s">
        <v>254</v>
      </c>
    </row>
    <row r="23" spans="1:19" ht="18.75" x14ac:dyDescent="0.25">
      <c r="K23"/>
      <c r="R23" s="25" t="str">
        <f>IF(O$9&gt;'СВОД углублен. дисп.'!$L$7,"гр.83 &gt; гр. 8 на листе «СВОД углублен.дисп.»","ОК")</f>
        <v>ОК</v>
      </c>
      <c r="S23" s="8" t="s">
        <v>255</v>
      </c>
    </row>
    <row r="24" spans="1:19" ht="18.75" x14ac:dyDescent="0.25">
      <c r="K24"/>
      <c r="R24" s="25" t="str">
        <f>IF(P$9&gt;'СВОД углублен. дисп.'!$L$7,"гр.84 &gt; гр. 8 на листе «СВОД углублен.дисп.»","ОК")</f>
        <v>ОК</v>
      </c>
      <c r="S24" s="8" t="s">
        <v>256</v>
      </c>
    </row>
    <row r="25" spans="1:19" ht="18.75" x14ac:dyDescent="0.25">
      <c r="K25"/>
      <c r="R25" s="25" t="str">
        <f>IF(Q$9&gt;'СВОД углублен. дисп.'!$L$7,"гр.85 &gt; гр. 8 на листе «СВОД углублен.дисп.»","ОК")</f>
        <v>ОК</v>
      </c>
      <c r="S25" s="8" t="s">
        <v>257</v>
      </c>
    </row>
    <row r="26" spans="1:19" ht="18.75" x14ac:dyDescent="0.25">
      <c r="K26"/>
      <c r="R26" s="25" t="str">
        <f>IF(O$9&lt;P$9,"гр.83 &lt; гр. 84 на листе «СВОД углублен.дисп.»","ОК")</f>
        <v>ОК</v>
      </c>
      <c r="S26" s="8" t="s">
        <v>242</v>
      </c>
    </row>
    <row r="27" spans="1:19" ht="18.75" x14ac:dyDescent="0.25">
      <c r="K27"/>
      <c r="R27" s="25" t="str">
        <f>IF($Q9&gt;O$9,"гр.85 &gt; гр. 83 на листе «СВОД углублен.дисп.»","ОК")</f>
        <v>ОК</v>
      </c>
      <c r="S27" s="8" t="s">
        <v>243</v>
      </c>
    </row>
    <row r="28" spans="1:19" ht="18.75" x14ac:dyDescent="0.25">
      <c r="K28"/>
      <c r="R28" s="25" t="str">
        <f>IF(SUM(C9:D9,I9)&lt;'СВОД углублен. дисп.'!O7,"гр.69+гр.70+гр.75 &lt; гр. 11 на листе «СВОД углублен.дисп.»","ОК")</f>
        <v>ОК</v>
      </c>
      <c r="S28" s="8" t="s">
        <v>274</v>
      </c>
    </row>
    <row r="29" spans="1:19" x14ac:dyDescent="0.25">
      <c r="K29"/>
    </row>
    <row r="30" spans="1:19" x14ac:dyDescent="0.25">
      <c r="K30"/>
    </row>
    <row r="31" spans="1:19" x14ac:dyDescent="0.25">
      <c r="K31"/>
    </row>
    <row r="32" spans="1:19" x14ac:dyDescent="0.25">
      <c r="K32"/>
    </row>
  </sheetData>
  <sheetProtection password="DB70" sheet="1" objects="1" scenarios="1" autoFilter="0"/>
  <mergeCells count="10">
    <mergeCell ref="R6:R8"/>
    <mergeCell ref="R2:R4"/>
    <mergeCell ref="A6:A8"/>
    <mergeCell ref="C19:F19"/>
    <mergeCell ref="B6:J6"/>
    <mergeCell ref="K6:N6"/>
    <mergeCell ref="O6:Q6"/>
    <mergeCell ref="A2:H2"/>
    <mergeCell ref="C15:F15"/>
    <mergeCell ref="C17:F17"/>
  </mergeCells>
  <conditionalFormatting sqref="S4">
    <cfRule type="expression" dxfId="24" priority="25">
      <formula>ISERROR($A$5)</formula>
    </cfRule>
  </conditionalFormatting>
  <conditionalFormatting sqref="S2">
    <cfRule type="expression" dxfId="23" priority="24">
      <formula>ISERROR($A$5)</formula>
    </cfRule>
  </conditionalFormatting>
  <conditionalFormatting sqref="R2:R4">
    <cfRule type="expression" dxfId="22" priority="23">
      <formula>ISERROR($A$5)</formula>
    </cfRule>
  </conditionalFormatting>
  <conditionalFormatting sqref="R9">
    <cfRule type="expression" dxfId="21" priority="22" stopIfTrue="1">
      <formula>R9&lt;&gt;"ОК"</formula>
    </cfRule>
  </conditionalFormatting>
  <conditionalFormatting sqref="R22">
    <cfRule type="expression" dxfId="20" priority="8" stopIfTrue="1">
      <formula>R22&lt;&gt;"ОК"</formula>
    </cfRule>
  </conditionalFormatting>
  <conditionalFormatting sqref="R10">
    <cfRule type="expression" dxfId="19" priority="20" stopIfTrue="1">
      <formula>R10&lt;&gt;"ОК"</formula>
    </cfRule>
  </conditionalFormatting>
  <conditionalFormatting sqref="R11">
    <cfRule type="expression" dxfId="18" priority="19" stopIfTrue="1">
      <formula>R11&lt;&gt;"ОК"</formula>
    </cfRule>
  </conditionalFormatting>
  <conditionalFormatting sqref="R12">
    <cfRule type="expression" dxfId="17" priority="18" stopIfTrue="1">
      <formula>R12&lt;&gt;"ОК"</formula>
    </cfRule>
  </conditionalFormatting>
  <conditionalFormatting sqref="R13">
    <cfRule type="expression" dxfId="16" priority="17" stopIfTrue="1">
      <formula>R13&lt;&gt;"ОК"</formula>
    </cfRule>
  </conditionalFormatting>
  <conditionalFormatting sqref="R14">
    <cfRule type="expression" dxfId="15" priority="16" stopIfTrue="1">
      <formula>R14&lt;&gt;"ОК"</formula>
    </cfRule>
  </conditionalFormatting>
  <conditionalFormatting sqref="R15">
    <cfRule type="expression" dxfId="14" priority="15" stopIfTrue="1">
      <formula>R15&lt;&gt;"ОК"</formula>
    </cfRule>
  </conditionalFormatting>
  <conditionalFormatting sqref="R16">
    <cfRule type="expression" dxfId="13" priority="14" stopIfTrue="1">
      <formula>R16&lt;&gt;"ОК"</formula>
    </cfRule>
  </conditionalFormatting>
  <conditionalFormatting sqref="R17">
    <cfRule type="expression" dxfId="12" priority="13" stopIfTrue="1">
      <formula>R17&lt;&gt;"ОК"</formula>
    </cfRule>
  </conditionalFormatting>
  <conditionalFormatting sqref="R18">
    <cfRule type="expression" dxfId="11" priority="12" stopIfTrue="1">
      <formula>R18&lt;&gt;"ОК"</formula>
    </cfRule>
  </conditionalFormatting>
  <conditionalFormatting sqref="R19">
    <cfRule type="expression" dxfId="10" priority="11" stopIfTrue="1">
      <formula>R19&lt;&gt;"ОК"</formula>
    </cfRule>
  </conditionalFormatting>
  <conditionalFormatting sqref="R20">
    <cfRule type="expression" dxfId="9" priority="10" stopIfTrue="1">
      <formula>R20&lt;&gt;"ОК"</formula>
    </cfRule>
  </conditionalFormatting>
  <conditionalFormatting sqref="R21">
    <cfRule type="expression" dxfId="8" priority="9" stopIfTrue="1">
      <formula>R21&lt;&gt;"ОК"</formula>
    </cfRule>
  </conditionalFormatting>
  <conditionalFormatting sqref="R23">
    <cfRule type="expression" dxfId="7" priority="7" stopIfTrue="1">
      <formula>R23&lt;&gt;"ОК"</formula>
    </cfRule>
  </conditionalFormatting>
  <conditionalFormatting sqref="R24">
    <cfRule type="expression" dxfId="6" priority="6" stopIfTrue="1">
      <formula>R24&lt;&gt;"ОК"</formula>
    </cfRule>
  </conditionalFormatting>
  <conditionalFormatting sqref="R25">
    <cfRule type="expression" dxfId="5" priority="5" stopIfTrue="1">
      <formula>R25&lt;&gt;"ОК"</formula>
    </cfRule>
  </conditionalFormatting>
  <conditionalFormatting sqref="R26">
    <cfRule type="expression" dxfId="4" priority="4" stopIfTrue="1">
      <formula>R26&lt;&gt;"ОК"</formula>
    </cfRule>
  </conditionalFormatting>
  <conditionalFormatting sqref="R27">
    <cfRule type="expression" dxfId="3" priority="3" stopIfTrue="1">
      <formula>R27&lt;&gt;"ОК"</formula>
    </cfRule>
  </conditionalFormatting>
  <conditionalFormatting sqref="R6:R8">
    <cfRule type="expression" dxfId="2" priority="2">
      <formula>$R$6&lt;&gt;"Проверка"</formula>
    </cfRule>
  </conditionalFormatting>
  <conditionalFormatting sqref="R28">
    <cfRule type="expression" dxfId="1" priority="1" stopIfTrue="1">
      <formula>R28&lt;&gt;"ОК"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ЗАПОЛНИТЬ:_x000a_1) название организации;_x000a_2) ФИО гл.врача;_x000a_3) ФИО исполнителя;_x000a_4) телефон исполнителя._x000a__x000a_=======  А ТАКЖЕ  =======_x000a__x000a_В ЭТУ ЯЧЕЙКУ МОЖНО ВВЕСТИ ТОЛЬКО ЦЕЛОЕ ЧИСЛО &gt;= 0._x000a_" sqref="Q9 B9:O9">
      <formula1>AND($A$2&lt;&gt;"",$C$15&lt;&gt;"",$C$17&lt;&gt;"",$C$19&lt;&gt;"",ISNUMBER(B9),B9&gt;=0,IF(ISERROR(SEARCH(",?",B9)),0,1)=0)</formula1>
    </dataValidation>
  </dataValidations>
  <pageMargins left="0.15748031496062992" right="0.15748031496062992" top="0.74803149606299213" bottom="0.74803149606299213" header="0.31496062992125984" footer="0.31496062992125984"/>
  <pageSetup paperSize="9" scale="70" orientation="landscape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B050"/>
  </sheetPr>
  <dimension ref="A1:C6"/>
  <sheetViews>
    <sheetView workbookViewId="0">
      <selection activeCell="B5" sqref="B5"/>
    </sheetView>
  </sheetViews>
  <sheetFormatPr defaultRowHeight="15" x14ac:dyDescent="0.25"/>
  <cols>
    <col min="1" max="2" width="33.85546875" customWidth="1"/>
    <col min="3" max="3" width="21.85546875" customWidth="1"/>
  </cols>
  <sheetData>
    <row r="1" spans="1:3" ht="18.75" x14ac:dyDescent="0.3">
      <c r="A1" s="30" t="s">
        <v>213</v>
      </c>
      <c r="B1" s="30"/>
      <c r="C1" s="30"/>
    </row>
    <row r="3" spans="1:3" ht="27" customHeight="1" x14ac:dyDescent="0.25">
      <c r="A3" s="78" t="s">
        <v>214</v>
      </c>
      <c r="B3" s="78" t="s">
        <v>302</v>
      </c>
    </row>
    <row r="4" spans="1:3" ht="33.75" customHeight="1" x14ac:dyDescent="0.25">
      <c r="A4" s="79">
        <v>666</v>
      </c>
      <c r="B4" s="79">
        <v>673</v>
      </c>
    </row>
    <row r="6" spans="1:3" ht="36" customHeight="1" x14ac:dyDescent="0.25">
      <c r="A6" s="139" t="str">
        <f>IF(A4&lt;B4,"«План» должен быть больше или равен «Факту»","ОК")</f>
        <v>«План» должен быть больше или равен «Факту»</v>
      </c>
      <c r="B6" s="140"/>
    </row>
  </sheetData>
  <sheetProtection password="DB70" sheet="1" objects="1" scenarios="1" autoFilter="0"/>
  <mergeCells count="1">
    <mergeCell ref="A6:B6"/>
  </mergeCells>
  <conditionalFormatting sqref="A6:B6">
    <cfRule type="expression" dxfId="0" priority="1">
      <formula>$A$6&lt;&gt;"ОК"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59"/>
  <sheetViews>
    <sheetView workbookViewId="0">
      <selection activeCell="B3" sqref="B3"/>
    </sheetView>
  </sheetViews>
  <sheetFormatPr defaultColWidth="8.7109375" defaultRowHeight="15" x14ac:dyDescent="0.25"/>
  <cols>
    <col min="1" max="1" width="8.7109375" style="8"/>
    <col min="2" max="2" width="61.42578125" style="8" customWidth="1"/>
    <col min="3" max="4" width="9.85546875" style="8" customWidth="1"/>
    <col min="5" max="5" width="17.140625" style="8" customWidth="1"/>
    <col min="6" max="16384" width="8.7109375" style="8"/>
  </cols>
  <sheetData>
    <row r="1" spans="1:5" ht="24.75" customHeight="1" x14ac:dyDescent="0.25">
      <c r="A1" s="14" t="s">
        <v>216</v>
      </c>
      <c r="B1" s="14"/>
      <c r="C1" s="14"/>
      <c r="D1" s="14"/>
    </row>
    <row r="2" spans="1:5" x14ac:dyDescent="0.25">
      <c r="E2" s="141" t="s">
        <v>217</v>
      </c>
    </row>
    <row r="3" spans="1:5" ht="30" customHeight="1" x14ac:dyDescent="0.25">
      <c r="A3" s="15" t="s">
        <v>83</v>
      </c>
      <c r="B3" s="15" t="s">
        <v>84</v>
      </c>
      <c r="C3" s="15" t="s">
        <v>85</v>
      </c>
      <c r="D3" s="15" t="s">
        <v>86</v>
      </c>
      <c r="E3" s="142"/>
    </row>
    <row r="4" spans="1:5" x14ac:dyDescent="0.25">
      <c r="A4" s="16">
        <v>1</v>
      </c>
      <c r="B4" s="17" t="s">
        <v>24</v>
      </c>
      <c r="C4" s="18"/>
      <c r="D4" s="18"/>
      <c r="E4" s="50">
        <v>5201</v>
      </c>
    </row>
    <row r="5" spans="1:5" x14ac:dyDescent="0.25">
      <c r="A5" s="16">
        <v>2</v>
      </c>
      <c r="B5" s="17" t="s">
        <v>25</v>
      </c>
      <c r="C5" s="18"/>
      <c r="D5" s="18"/>
      <c r="E5" s="50">
        <v>8095</v>
      </c>
    </row>
    <row r="6" spans="1:5" x14ac:dyDescent="0.25">
      <c r="A6" s="16">
        <v>3</v>
      </c>
      <c r="B6" s="17" t="s">
        <v>26</v>
      </c>
      <c r="C6" s="18"/>
      <c r="D6" s="18"/>
      <c r="E6" s="50">
        <v>2595</v>
      </c>
    </row>
    <row r="7" spans="1:5" x14ac:dyDescent="0.25">
      <c r="A7" s="16">
        <v>4</v>
      </c>
      <c r="B7" s="17" t="s">
        <v>27</v>
      </c>
      <c r="C7" s="18"/>
      <c r="D7" s="18"/>
      <c r="E7" s="50">
        <v>4504</v>
      </c>
    </row>
    <row r="8" spans="1:5" x14ac:dyDescent="0.25">
      <c r="A8" s="16">
        <v>5</v>
      </c>
      <c r="B8" s="17" t="s">
        <v>28</v>
      </c>
      <c r="C8" s="18"/>
      <c r="D8" s="18"/>
      <c r="E8" s="50">
        <v>4165</v>
      </c>
    </row>
    <row r="9" spans="1:5" x14ac:dyDescent="0.25">
      <c r="A9" s="16">
        <v>6</v>
      </c>
      <c r="B9" s="17" t="s">
        <v>29</v>
      </c>
      <c r="C9" s="18"/>
      <c r="D9" s="18"/>
      <c r="E9" s="50">
        <v>2106</v>
      </c>
    </row>
    <row r="10" spans="1:5" ht="30" x14ac:dyDescent="0.25">
      <c r="A10" s="16">
        <v>7</v>
      </c>
      <c r="B10" s="17" t="s">
        <v>30</v>
      </c>
      <c r="C10" s="18"/>
      <c r="D10" s="18"/>
      <c r="E10" s="50">
        <v>3141</v>
      </c>
    </row>
    <row r="11" spans="1:5" x14ac:dyDescent="0.25">
      <c r="A11" s="16">
        <v>9</v>
      </c>
      <c r="B11" s="17" t="s">
        <v>32</v>
      </c>
      <c r="C11" s="18"/>
      <c r="D11" s="18"/>
      <c r="E11" s="50">
        <v>7172</v>
      </c>
    </row>
    <row r="12" spans="1:5" x14ac:dyDescent="0.25">
      <c r="A12" s="16">
        <v>10</v>
      </c>
      <c r="B12" s="17" t="s">
        <v>33</v>
      </c>
      <c r="C12" s="18"/>
      <c r="D12" s="18"/>
      <c r="E12" s="50">
        <v>2719</v>
      </c>
    </row>
    <row r="13" spans="1:5" x14ac:dyDescent="0.25">
      <c r="A13" s="16">
        <v>11</v>
      </c>
      <c r="B13" s="17" t="s">
        <v>34</v>
      </c>
      <c r="C13" s="18"/>
      <c r="D13" s="18"/>
      <c r="E13" s="50">
        <v>1745</v>
      </c>
    </row>
    <row r="14" spans="1:5" x14ac:dyDescent="0.25">
      <c r="A14" s="16">
        <v>12</v>
      </c>
      <c r="B14" s="17" t="s">
        <v>35</v>
      </c>
      <c r="C14" s="18"/>
      <c r="D14" s="18"/>
      <c r="E14" s="50">
        <v>6604</v>
      </c>
    </row>
    <row r="15" spans="1:5" x14ac:dyDescent="0.25">
      <c r="A15" s="16">
        <v>13</v>
      </c>
      <c r="B15" s="17" t="s">
        <v>73</v>
      </c>
      <c r="C15" s="18"/>
      <c r="D15" s="18"/>
      <c r="E15" s="50">
        <v>5224</v>
      </c>
    </row>
    <row r="16" spans="1:5" x14ac:dyDescent="0.25">
      <c r="A16" s="16">
        <v>14</v>
      </c>
      <c r="B16" s="17" t="s">
        <v>37</v>
      </c>
      <c r="C16" s="18"/>
      <c r="D16" s="18"/>
      <c r="E16" s="50">
        <v>4097</v>
      </c>
    </row>
    <row r="17" spans="1:5" x14ac:dyDescent="0.25">
      <c r="A17" s="16">
        <v>15</v>
      </c>
      <c r="B17" s="17" t="s">
        <v>38</v>
      </c>
      <c r="C17" s="18"/>
      <c r="D17" s="18"/>
      <c r="E17" s="50">
        <v>2364</v>
      </c>
    </row>
    <row r="18" spans="1:5" x14ac:dyDescent="0.25">
      <c r="A18" s="16">
        <v>16</v>
      </c>
      <c r="B18" s="17" t="s">
        <v>39</v>
      </c>
      <c r="C18" s="18"/>
      <c r="D18" s="18"/>
      <c r="E18" s="50">
        <v>3621</v>
      </c>
    </row>
    <row r="19" spans="1:5" x14ac:dyDescent="0.25">
      <c r="A19" s="16">
        <v>17</v>
      </c>
      <c r="B19" s="17" t="s">
        <v>40</v>
      </c>
      <c r="C19" s="18"/>
      <c r="D19" s="18"/>
      <c r="E19" s="50">
        <v>3571</v>
      </c>
    </row>
    <row r="20" spans="1:5" ht="30" x14ac:dyDescent="0.25">
      <c r="A20" s="16">
        <v>18</v>
      </c>
      <c r="B20" s="17" t="s">
        <v>41</v>
      </c>
      <c r="C20" s="18"/>
      <c r="D20" s="18"/>
      <c r="E20" s="50">
        <v>607</v>
      </c>
    </row>
    <row r="21" spans="1:5" x14ac:dyDescent="0.25">
      <c r="A21" s="16">
        <v>19</v>
      </c>
      <c r="B21" s="17" t="s">
        <v>42</v>
      </c>
      <c r="C21" s="18"/>
      <c r="D21" s="18"/>
      <c r="E21" s="50">
        <v>836</v>
      </c>
    </row>
    <row r="22" spans="1:5" x14ac:dyDescent="0.25">
      <c r="A22" s="16">
        <v>20</v>
      </c>
      <c r="B22" s="17" t="s">
        <v>43</v>
      </c>
      <c r="C22" s="18"/>
      <c r="D22" s="18"/>
      <c r="E22" s="50">
        <v>2815</v>
      </c>
    </row>
    <row r="23" spans="1:5" x14ac:dyDescent="0.25">
      <c r="A23" s="16">
        <v>21</v>
      </c>
      <c r="B23" s="17" t="s">
        <v>44</v>
      </c>
      <c r="C23" s="18"/>
      <c r="D23" s="18"/>
      <c r="E23" s="50">
        <v>815</v>
      </c>
    </row>
    <row r="24" spans="1:5" ht="30" x14ac:dyDescent="0.25">
      <c r="A24" s="16">
        <v>22</v>
      </c>
      <c r="B24" s="17" t="s">
        <v>45</v>
      </c>
      <c r="C24" s="18"/>
      <c r="D24" s="18"/>
      <c r="E24" s="50">
        <v>1258</v>
      </c>
    </row>
    <row r="25" spans="1:5" ht="30" x14ac:dyDescent="0.25">
      <c r="A25" s="16">
        <v>23</v>
      </c>
      <c r="B25" s="17" t="s">
        <v>46</v>
      </c>
      <c r="C25" s="18"/>
      <c r="D25" s="18"/>
      <c r="E25" s="50">
        <v>926</v>
      </c>
    </row>
    <row r="26" spans="1:5" x14ac:dyDescent="0.25">
      <c r="A26" s="16">
        <v>24</v>
      </c>
      <c r="B26" s="17" t="s">
        <v>36</v>
      </c>
      <c r="C26" s="18"/>
      <c r="D26" s="18"/>
      <c r="E26" s="50">
        <v>1707</v>
      </c>
    </row>
    <row r="27" spans="1:5" x14ac:dyDescent="0.25">
      <c r="A27" s="16">
        <v>25</v>
      </c>
      <c r="B27" s="17" t="s">
        <v>47</v>
      </c>
      <c r="C27" s="18"/>
      <c r="D27" s="18"/>
      <c r="E27" s="50">
        <v>1372</v>
      </c>
    </row>
    <row r="28" spans="1:5" x14ac:dyDescent="0.25">
      <c r="A28" s="16">
        <v>26</v>
      </c>
      <c r="B28" s="17" t="s">
        <v>48</v>
      </c>
      <c r="C28" s="18"/>
      <c r="D28" s="18"/>
      <c r="E28" s="50">
        <v>2059</v>
      </c>
    </row>
    <row r="29" spans="1:5" x14ac:dyDescent="0.25">
      <c r="A29" s="16">
        <v>27</v>
      </c>
      <c r="B29" s="17" t="s">
        <v>49</v>
      </c>
      <c r="C29" s="18"/>
      <c r="D29" s="18"/>
      <c r="E29" s="50">
        <v>3587</v>
      </c>
    </row>
    <row r="30" spans="1:5" x14ac:dyDescent="0.25">
      <c r="A30" s="16">
        <v>28</v>
      </c>
      <c r="B30" s="17" t="s">
        <v>50</v>
      </c>
      <c r="C30" s="18"/>
      <c r="D30" s="18"/>
      <c r="E30" s="50">
        <v>1833</v>
      </c>
    </row>
    <row r="31" spans="1:5" x14ac:dyDescent="0.25">
      <c r="A31" s="16">
        <v>29</v>
      </c>
      <c r="B31" s="17" t="s">
        <v>51</v>
      </c>
      <c r="C31" s="18"/>
      <c r="D31" s="18"/>
      <c r="E31" s="50">
        <v>559</v>
      </c>
    </row>
    <row r="32" spans="1:5" ht="30" x14ac:dyDescent="0.25">
      <c r="A32" s="16">
        <v>30</v>
      </c>
      <c r="B32" s="17" t="s">
        <v>52</v>
      </c>
      <c r="C32" s="18"/>
      <c r="D32" s="18"/>
      <c r="E32" s="50">
        <v>1087</v>
      </c>
    </row>
    <row r="33" spans="1:5" x14ac:dyDescent="0.25">
      <c r="A33" s="16">
        <v>31</v>
      </c>
      <c r="B33" s="17" t="s">
        <v>53</v>
      </c>
      <c r="C33" s="18"/>
      <c r="D33" s="18"/>
      <c r="E33" s="50">
        <v>1250</v>
      </c>
    </row>
    <row r="34" spans="1:5" ht="30" x14ac:dyDescent="0.25">
      <c r="A34" s="16">
        <v>32</v>
      </c>
      <c r="B34" s="17" t="s">
        <v>54</v>
      </c>
      <c r="C34" s="18"/>
      <c r="D34" s="18"/>
      <c r="E34" s="50">
        <v>1856</v>
      </c>
    </row>
    <row r="35" spans="1:5" x14ac:dyDescent="0.25">
      <c r="A35" s="16">
        <v>33</v>
      </c>
      <c r="B35" s="17" t="s">
        <v>55</v>
      </c>
      <c r="C35" s="18"/>
      <c r="D35" s="18"/>
      <c r="E35" s="50">
        <v>1154</v>
      </c>
    </row>
    <row r="36" spans="1:5" x14ac:dyDescent="0.25">
      <c r="A36" s="16">
        <v>34</v>
      </c>
      <c r="B36" s="17" t="s">
        <v>56</v>
      </c>
      <c r="C36" s="18"/>
      <c r="D36" s="18"/>
      <c r="E36" s="50">
        <v>4256</v>
      </c>
    </row>
    <row r="37" spans="1:5" x14ac:dyDescent="0.25">
      <c r="A37" s="16">
        <v>35</v>
      </c>
      <c r="B37" s="17" t="s">
        <v>57</v>
      </c>
      <c r="C37" s="18"/>
      <c r="D37" s="18"/>
      <c r="E37" s="50">
        <v>666</v>
      </c>
    </row>
    <row r="38" spans="1:5" x14ac:dyDescent="0.25">
      <c r="A38" s="16">
        <v>36</v>
      </c>
      <c r="B38" s="17" t="s">
        <v>58</v>
      </c>
      <c r="C38" s="18"/>
      <c r="D38" s="18"/>
      <c r="E38" s="50">
        <v>1287</v>
      </c>
    </row>
    <row r="39" spans="1:5" x14ac:dyDescent="0.25">
      <c r="A39" s="16">
        <v>37</v>
      </c>
      <c r="B39" s="17" t="s">
        <v>59</v>
      </c>
      <c r="C39" s="18"/>
      <c r="D39" s="18"/>
      <c r="E39" s="50">
        <v>1276</v>
      </c>
    </row>
    <row r="40" spans="1:5" x14ac:dyDescent="0.25">
      <c r="A40" s="16">
        <v>38</v>
      </c>
      <c r="B40" s="17" t="s">
        <v>60</v>
      </c>
      <c r="C40" s="18"/>
      <c r="D40" s="18"/>
      <c r="E40" s="50">
        <v>905</v>
      </c>
    </row>
    <row r="41" spans="1:5" x14ac:dyDescent="0.25">
      <c r="A41" s="16">
        <v>39</v>
      </c>
      <c r="B41" s="17" t="s">
        <v>61</v>
      </c>
      <c r="C41" s="18"/>
      <c r="D41" s="18"/>
      <c r="E41" s="50">
        <v>732</v>
      </c>
    </row>
    <row r="42" spans="1:5" ht="30" x14ac:dyDescent="0.25">
      <c r="A42" s="16">
        <v>40</v>
      </c>
      <c r="B42" s="17" t="s">
        <v>62</v>
      </c>
      <c r="C42" s="18"/>
      <c r="D42" s="18"/>
      <c r="E42" s="50">
        <v>574</v>
      </c>
    </row>
    <row r="43" spans="1:5" x14ac:dyDescent="0.25">
      <c r="A43" s="16">
        <v>41</v>
      </c>
      <c r="B43" s="17" t="s">
        <v>63</v>
      </c>
      <c r="C43" s="18"/>
      <c r="D43" s="18"/>
      <c r="E43" s="50">
        <v>1149</v>
      </c>
    </row>
    <row r="44" spans="1:5" x14ac:dyDescent="0.25">
      <c r="A44" s="16">
        <v>42</v>
      </c>
      <c r="B44" s="17" t="s">
        <v>64</v>
      </c>
      <c r="C44" s="18"/>
      <c r="D44" s="18"/>
      <c r="E44" s="50">
        <v>893</v>
      </c>
    </row>
    <row r="45" spans="1:5" ht="45" x14ac:dyDescent="0.25">
      <c r="A45" s="16">
        <v>43</v>
      </c>
      <c r="B45" s="17" t="s">
        <v>23</v>
      </c>
      <c r="C45" s="18"/>
      <c r="D45" s="18"/>
      <c r="E45" s="50">
        <v>598</v>
      </c>
    </row>
    <row r="46" spans="1:5" ht="30" x14ac:dyDescent="0.25">
      <c r="A46" s="16">
        <v>44</v>
      </c>
      <c r="B46" s="17" t="s">
        <v>65</v>
      </c>
      <c r="C46" s="18"/>
      <c r="D46" s="18"/>
      <c r="E46" s="50">
        <v>1812</v>
      </c>
    </row>
    <row r="47" spans="1:5" x14ac:dyDescent="0.25">
      <c r="A47" s="16">
        <v>45</v>
      </c>
      <c r="B47" s="17" t="s">
        <v>66</v>
      </c>
      <c r="C47" s="18"/>
      <c r="D47" s="18"/>
      <c r="E47" s="50">
        <v>849</v>
      </c>
    </row>
    <row r="48" spans="1:5" x14ac:dyDescent="0.25">
      <c r="A48" s="16">
        <v>46</v>
      </c>
      <c r="B48" s="17" t="s">
        <v>67</v>
      </c>
      <c r="C48" s="18"/>
      <c r="D48" s="18"/>
      <c r="E48" s="50">
        <v>2638</v>
      </c>
    </row>
    <row r="49" spans="1:5" x14ac:dyDescent="0.25">
      <c r="A49" s="16">
        <v>47</v>
      </c>
      <c r="B49" s="17" t="s">
        <v>68</v>
      </c>
      <c r="C49" s="18"/>
      <c r="D49" s="18"/>
      <c r="E49" s="50">
        <v>676</v>
      </c>
    </row>
    <row r="50" spans="1:5" ht="30" x14ac:dyDescent="0.25">
      <c r="A50" s="16">
        <v>48</v>
      </c>
      <c r="B50" s="17" t="s">
        <v>69</v>
      </c>
      <c r="C50" s="18"/>
      <c r="D50" s="18"/>
      <c r="E50" s="50">
        <v>1434</v>
      </c>
    </row>
    <row r="51" spans="1:5" ht="30" x14ac:dyDescent="0.25">
      <c r="A51" s="16">
        <v>49</v>
      </c>
      <c r="B51" s="17" t="s">
        <v>70</v>
      </c>
      <c r="C51" s="18"/>
      <c r="D51" s="18"/>
      <c r="E51" s="50">
        <v>2214</v>
      </c>
    </row>
    <row r="52" spans="1:5" x14ac:dyDescent="0.25">
      <c r="A52" s="16">
        <v>50</v>
      </c>
      <c r="B52" s="17" t="s">
        <v>71</v>
      </c>
      <c r="C52" s="18"/>
      <c r="D52" s="18"/>
      <c r="E52" s="50">
        <v>1593</v>
      </c>
    </row>
    <row r="53" spans="1:5" x14ac:dyDescent="0.25">
      <c r="A53" s="16">
        <v>51</v>
      </c>
      <c r="B53" s="17" t="s">
        <v>72</v>
      </c>
      <c r="C53" s="18"/>
      <c r="D53" s="18"/>
      <c r="E53" s="50">
        <v>939</v>
      </c>
    </row>
    <row r="54" spans="1:5" ht="30" x14ac:dyDescent="0.25">
      <c r="A54" s="16">
        <v>52</v>
      </c>
      <c r="B54" s="17" t="s">
        <v>74</v>
      </c>
      <c r="C54" s="18"/>
      <c r="D54" s="18"/>
      <c r="E54" s="50">
        <v>1701</v>
      </c>
    </row>
    <row r="55" spans="1:5" ht="15.75" x14ac:dyDescent="0.25">
      <c r="B55" s="17" t="s">
        <v>87</v>
      </c>
      <c r="C55" s="19">
        <f>SUM(C4:C54)</f>
        <v>0</v>
      </c>
      <c r="D55" s="19">
        <f t="shared" ref="D55:E55" si="0">SUM(D4:D54)</f>
        <v>0</v>
      </c>
      <c r="E55" s="31">
        <f t="shared" si="0"/>
        <v>116837</v>
      </c>
    </row>
    <row r="57" spans="1:5" x14ac:dyDescent="0.25">
      <c r="E57" s="42"/>
    </row>
    <row r="59" spans="1:5" x14ac:dyDescent="0.25">
      <c r="E59" s="42"/>
    </row>
  </sheetData>
  <sheetProtection password="DB70" sheet="1" objects="1" scenarios="1" autoFilter="0"/>
  <mergeCells count="1">
    <mergeCell ref="E2:E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G53"/>
  <sheetViews>
    <sheetView workbookViewId="0"/>
  </sheetViews>
  <sheetFormatPr defaultRowHeight="15.75" x14ac:dyDescent="0.25"/>
  <cols>
    <col min="1" max="1" width="48.5703125" style="13" customWidth="1"/>
    <col min="2" max="2" width="46" customWidth="1"/>
    <col min="3" max="3" width="37.42578125" customWidth="1"/>
  </cols>
  <sheetData>
    <row r="1" spans="1:7" x14ac:dyDescent="0.25">
      <c r="B1" t="s">
        <v>193</v>
      </c>
      <c r="C1" t="s">
        <v>194</v>
      </c>
      <c r="D1" t="s">
        <v>197</v>
      </c>
      <c r="E1" t="s">
        <v>198</v>
      </c>
      <c r="F1" t="s">
        <v>199</v>
      </c>
    </row>
    <row r="2" spans="1:7" x14ac:dyDescent="0.25">
      <c r="A2" s="12" t="s">
        <v>24</v>
      </c>
      <c r="B2" s="20" t="s">
        <v>141</v>
      </c>
      <c r="C2" s="21" t="s">
        <v>88</v>
      </c>
      <c r="D2">
        <v>1</v>
      </c>
      <c r="E2" t="s">
        <v>200</v>
      </c>
      <c r="F2">
        <v>2021</v>
      </c>
      <c r="G2">
        <v>1</v>
      </c>
    </row>
    <row r="3" spans="1:7" x14ac:dyDescent="0.25">
      <c r="A3" s="12" t="s">
        <v>25</v>
      </c>
      <c r="B3" s="20" t="s">
        <v>142</v>
      </c>
      <c r="C3" s="21" t="s">
        <v>89</v>
      </c>
      <c r="D3">
        <v>2</v>
      </c>
      <c r="E3" t="s">
        <v>201</v>
      </c>
      <c r="F3">
        <v>2022</v>
      </c>
      <c r="G3">
        <v>2</v>
      </c>
    </row>
    <row r="4" spans="1:7" x14ac:dyDescent="0.25">
      <c r="A4" s="12" t="s">
        <v>26</v>
      </c>
      <c r="B4" s="20" t="s">
        <v>143</v>
      </c>
      <c r="C4" s="21" t="s">
        <v>90</v>
      </c>
      <c r="D4">
        <v>3</v>
      </c>
      <c r="E4" t="s">
        <v>202</v>
      </c>
      <c r="F4">
        <v>2023</v>
      </c>
      <c r="G4">
        <v>3</v>
      </c>
    </row>
    <row r="5" spans="1:7" x14ac:dyDescent="0.25">
      <c r="A5" s="12" t="s">
        <v>27</v>
      </c>
      <c r="B5" s="20" t="s">
        <v>144</v>
      </c>
      <c r="C5" s="21" t="s">
        <v>91</v>
      </c>
      <c r="D5">
        <v>4</v>
      </c>
      <c r="E5" t="s">
        <v>203</v>
      </c>
      <c r="F5">
        <v>2024</v>
      </c>
      <c r="G5">
        <v>4</v>
      </c>
    </row>
    <row r="6" spans="1:7" x14ac:dyDescent="0.25">
      <c r="A6" s="12" t="s">
        <v>28</v>
      </c>
      <c r="B6" s="20" t="s">
        <v>145</v>
      </c>
      <c r="C6" s="21" t="s">
        <v>92</v>
      </c>
      <c r="D6">
        <v>5</v>
      </c>
      <c r="E6" t="s">
        <v>204</v>
      </c>
      <c r="F6">
        <v>2025</v>
      </c>
      <c r="G6">
        <v>5</v>
      </c>
    </row>
    <row r="7" spans="1:7" x14ac:dyDescent="0.25">
      <c r="A7" s="12" t="s">
        <v>29</v>
      </c>
      <c r="B7" s="20" t="s">
        <v>146</v>
      </c>
      <c r="C7" s="21" t="s">
        <v>93</v>
      </c>
      <c r="D7">
        <v>6</v>
      </c>
      <c r="E7" t="s">
        <v>205</v>
      </c>
      <c r="F7">
        <v>2026</v>
      </c>
      <c r="G7">
        <v>6</v>
      </c>
    </row>
    <row r="8" spans="1:7" ht="31.5" x14ac:dyDescent="0.25">
      <c r="A8" s="12" t="s">
        <v>30</v>
      </c>
      <c r="B8" s="20" t="s">
        <v>147</v>
      </c>
      <c r="C8" s="21" t="s">
        <v>94</v>
      </c>
      <c r="D8">
        <v>7</v>
      </c>
      <c r="E8" t="s">
        <v>206</v>
      </c>
      <c r="F8">
        <v>2027</v>
      </c>
      <c r="G8">
        <v>7</v>
      </c>
    </row>
    <row r="9" spans="1:7" x14ac:dyDescent="0.25">
      <c r="A9" s="12" t="s">
        <v>31</v>
      </c>
      <c r="B9" s="20" t="s">
        <v>148</v>
      </c>
      <c r="C9" s="21" t="s">
        <v>95</v>
      </c>
    </row>
    <row r="10" spans="1:7" x14ac:dyDescent="0.25">
      <c r="A10" s="12" t="s">
        <v>32</v>
      </c>
      <c r="B10" s="20" t="s">
        <v>149</v>
      </c>
      <c r="C10" s="21" t="s">
        <v>96</v>
      </c>
      <c r="D10">
        <v>8</v>
      </c>
      <c r="E10" t="s">
        <v>207</v>
      </c>
      <c r="F10">
        <v>2028</v>
      </c>
      <c r="G10">
        <v>8</v>
      </c>
    </row>
    <row r="11" spans="1:7" ht="31.5" x14ac:dyDescent="0.25">
      <c r="A11" s="12" t="s">
        <v>33</v>
      </c>
      <c r="B11" s="20" t="s">
        <v>150</v>
      </c>
      <c r="C11" s="21" t="s">
        <v>97</v>
      </c>
      <c r="D11">
        <v>9</v>
      </c>
      <c r="E11" t="s">
        <v>208</v>
      </c>
      <c r="F11">
        <v>2029</v>
      </c>
      <c r="G11">
        <v>9</v>
      </c>
    </row>
    <row r="12" spans="1:7" x14ac:dyDescent="0.25">
      <c r="A12" s="12" t="s">
        <v>34</v>
      </c>
      <c r="B12" s="20" t="s">
        <v>151</v>
      </c>
      <c r="C12" s="21" t="s">
        <v>98</v>
      </c>
      <c r="D12">
        <v>10</v>
      </c>
      <c r="E12" t="s">
        <v>209</v>
      </c>
      <c r="F12">
        <v>2030</v>
      </c>
      <c r="G12">
        <v>10</v>
      </c>
    </row>
    <row r="13" spans="1:7" x14ac:dyDescent="0.25">
      <c r="A13" s="12" t="s">
        <v>35</v>
      </c>
      <c r="B13" s="20" t="s">
        <v>152</v>
      </c>
      <c r="C13" s="21" t="s">
        <v>99</v>
      </c>
      <c r="D13">
        <v>11</v>
      </c>
      <c r="E13" t="s">
        <v>210</v>
      </c>
      <c r="G13">
        <v>11</v>
      </c>
    </row>
    <row r="14" spans="1:7" x14ac:dyDescent="0.25">
      <c r="A14" s="12" t="s">
        <v>73</v>
      </c>
      <c r="B14" s="20" t="s">
        <v>153</v>
      </c>
      <c r="C14" s="21" t="s">
        <v>100</v>
      </c>
      <c r="D14">
        <v>12</v>
      </c>
      <c r="E14" t="s">
        <v>211</v>
      </c>
      <c r="G14">
        <v>12</v>
      </c>
    </row>
    <row r="15" spans="1:7" ht="31.5" x14ac:dyDescent="0.25">
      <c r="A15" s="12" t="s">
        <v>37</v>
      </c>
      <c r="B15" s="20" t="s">
        <v>154</v>
      </c>
      <c r="C15" s="21" t="s">
        <v>101</v>
      </c>
      <c r="D15">
        <v>13</v>
      </c>
    </row>
    <row r="16" spans="1:7" ht="28.5" x14ac:dyDescent="0.25">
      <c r="A16" s="12" t="s">
        <v>38</v>
      </c>
      <c r="B16" s="20" t="s">
        <v>155</v>
      </c>
      <c r="C16" s="21" t="s">
        <v>102</v>
      </c>
      <c r="D16">
        <v>14</v>
      </c>
    </row>
    <row r="17" spans="1:4" x14ac:dyDescent="0.25">
      <c r="A17" s="12" t="s">
        <v>39</v>
      </c>
      <c r="B17" s="20" t="s">
        <v>156</v>
      </c>
      <c r="C17" s="21" t="s">
        <v>103</v>
      </c>
      <c r="D17">
        <v>15</v>
      </c>
    </row>
    <row r="18" spans="1:4" x14ac:dyDescent="0.25">
      <c r="A18" s="12" t="s">
        <v>40</v>
      </c>
      <c r="B18" s="20" t="s">
        <v>157</v>
      </c>
      <c r="C18" s="21" t="s">
        <v>104</v>
      </c>
      <c r="D18">
        <v>16</v>
      </c>
    </row>
    <row r="19" spans="1:4" ht="31.5" x14ac:dyDescent="0.25">
      <c r="A19" s="12" t="s">
        <v>41</v>
      </c>
      <c r="B19" s="20" t="s">
        <v>158</v>
      </c>
      <c r="C19" s="21" t="s">
        <v>105</v>
      </c>
      <c r="D19">
        <v>17</v>
      </c>
    </row>
    <row r="20" spans="1:4" ht="31.5" x14ac:dyDescent="0.25">
      <c r="A20" s="12" t="s">
        <v>42</v>
      </c>
      <c r="B20" s="20" t="s">
        <v>159</v>
      </c>
      <c r="C20" s="21" t="s">
        <v>106</v>
      </c>
      <c r="D20">
        <v>18</v>
      </c>
    </row>
    <row r="21" spans="1:4" ht="31.5" x14ac:dyDescent="0.25">
      <c r="A21" s="12" t="s">
        <v>43</v>
      </c>
      <c r="B21" s="20" t="s">
        <v>160</v>
      </c>
      <c r="C21" s="21" t="s">
        <v>107</v>
      </c>
      <c r="D21">
        <v>19</v>
      </c>
    </row>
    <row r="22" spans="1:4" ht="31.5" x14ac:dyDescent="0.25">
      <c r="A22" s="12" t="s">
        <v>44</v>
      </c>
      <c r="B22" s="20" t="s">
        <v>161</v>
      </c>
      <c r="C22" s="21" t="s">
        <v>108</v>
      </c>
      <c r="D22">
        <v>20</v>
      </c>
    </row>
    <row r="23" spans="1:4" ht="31.5" x14ac:dyDescent="0.25">
      <c r="A23" s="12" t="s">
        <v>45</v>
      </c>
      <c r="B23" s="20" t="s">
        <v>162</v>
      </c>
      <c r="C23" s="21" t="s">
        <v>109</v>
      </c>
      <c r="D23">
        <v>21</v>
      </c>
    </row>
    <row r="24" spans="1:4" ht="31.5" x14ac:dyDescent="0.25">
      <c r="A24" s="12" t="s">
        <v>46</v>
      </c>
      <c r="B24" s="20" t="s">
        <v>163</v>
      </c>
      <c r="C24" s="21" t="s">
        <v>110</v>
      </c>
      <c r="D24">
        <v>22</v>
      </c>
    </row>
    <row r="25" spans="1:4" ht="31.5" x14ac:dyDescent="0.25">
      <c r="A25" s="12" t="s">
        <v>36</v>
      </c>
      <c r="B25" s="20" t="s">
        <v>164</v>
      </c>
      <c r="C25" s="21" t="s">
        <v>111</v>
      </c>
      <c r="D25">
        <v>23</v>
      </c>
    </row>
    <row r="26" spans="1:4" ht="31.5" x14ac:dyDescent="0.25">
      <c r="A26" s="12" t="s">
        <v>47</v>
      </c>
      <c r="B26" s="20" t="s">
        <v>165</v>
      </c>
      <c r="C26" s="21" t="s">
        <v>112</v>
      </c>
      <c r="D26">
        <v>24</v>
      </c>
    </row>
    <row r="27" spans="1:4" ht="31.5" x14ac:dyDescent="0.25">
      <c r="A27" s="12" t="s">
        <v>48</v>
      </c>
      <c r="B27" s="20" t="s">
        <v>166</v>
      </c>
      <c r="C27" s="21" t="s">
        <v>113</v>
      </c>
      <c r="D27">
        <v>25</v>
      </c>
    </row>
    <row r="28" spans="1:4" ht="31.5" x14ac:dyDescent="0.25">
      <c r="A28" s="12" t="s">
        <v>49</v>
      </c>
      <c r="B28" s="20" t="s">
        <v>167</v>
      </c>
      <c r="C28" s="21" t="s">
        <v>114</v>
      </c>
      <c r="D28">
        <v>26</v>
      </c>
    </row>
    <row r="29" spans="1:4" ht="31.5" x14ac:dyDescent="0.25">
      <c r="A29" s="12" t="s">
        <v>50</v>
      </c>
      <c r="B29" s="20" t="s">
        <v>168</v>
      </c>
      <c r="C29" s="21" t="s">
        <v>115</v>
      </c>
      <c r="D29">
        <v>27</v>
      </c>
    </row>
    <row r="30" spans="1:4" ht="31.5" x14ac:dyDescent="0.25">
      <c r="A30" s="12" t="s">
        <v>51</v>
      </c>
      <c r="B30" s="20" t="s">
        <v>169</v>
      </c>
      <c r="C30" s="21" t="s">
        <v>116</v>
      </c>
      <c r="D30">
        <v>28</v>
      </c>
    </row>
    <row r="31" spans="1:4" ht="47.25" x14ac:dyDescent="0.25">
      <c r="A31" s="12" t="s">
        <v>52</v>
      </c>
      <c r="B31" s="20" t="s">
        <v>170</v>
      </c>
      <c r="C31" s="21" t="s">
        <v>117</v>
      </c>
      <c r="D31">
        <v>29</v>
      </c>
    </row>
    <row r="32" spans="1:4" ht="31.5" x14ac:dyDescent="0.25">
      <c r="A32" s="12" t="s">
        <v>53</v>
      </c>
      <c r="B32" s="20" t="s">
        <v>171</v>
      </c>
      <c r="C32" s="21" t="s">
        <v>118</v>
      </c>
      <c r="D32">
        <v>30</v>
      </c>
    </row>
    <row r="33" spans="1:4" ht="31.5" x14ac:dyDescent="0.25">
      <c r="A33" s="12" t="s">
        <v>54</v>
      </c>
      <c r="B33" s="20" t="s">
        <v>172</v>
      </c>
      <c r="C33" s="21" t="s">
        <v>119</v>
      </c>
      <c r="D33">
        <v>31</v>
      </c>
    </row>
    <row r="34" spans="1:4" ht="31.5" x14ac:dyDescent="0.25">
      <c r="A34" s="12" t="s">
        <v>55</v>
      </c>
      <c r="B34" s="20" t="s">
        <v>173</v>
      </c>
      <c r="C34" s="21" t="s">
        <v>120</v>
      </c>
    </row>
    <row r="35" spans="1:4" ht="31.5" x14ac:dyDescent="0.25">
      <c r="A35" s="12" t="s">
        <v>56</v>
      </c>
      <c r="B35" s="20" t="s">
        <v>174</v>
      </c>
      <c r="C35" s="21" t="s">
        <v>121</v>
      </c>
    </row>
    <row r="36" spans="1:4" ht="31.5" x14ac:dyDescent="0.25">
      <c r="A36" s="12" t="s">
        <v>57</v>
      </c>
      <c r="B36" s="20" t="s">
        <v>175</v>
      </c>
      <c r="C36" s="21" t="s">
        <v>122</v>
      </c>
    </row>
    <row r="37" spans="1:4" ht="31.5" x14ac:dyDescent="0.25">
      <c r="A37" s="12" t="s">
        <v>58</v>
      </c>
      <c r="B37" s="20" t="s">
        <v>176</v>
      </c>
      <c r="C37" s="21" t="s">
        <v>123</v>
      </c>
    </row>
    <row r="38" spans="1:4" ht="31.5" x14ac:dyDescent="0.25">
      <c r="A38" s="12" t="s">
        <v>59</v>
      </c>
      <c r="B38" s="20" t="s">
        <v>177</v>
      </c>
      <c r="C38" s="21" t="s">
        <v>124</v>
      </c>
    </row>
    <row r="39" spans="1:4" ht="31.5" x14ac:dyDescent="0.25">
      <c r="A39" s="12" t="s">
        <v>60</v>
      </c>
      <c r="B39" s="20" t="s">
        <v>178</v>
      </c>
      <c r="C39" s="21" t="s">
        <v>125</v>
      </c>
    </row>
    <row r="40" spans="1:4" ht="31.5" x14ac:dyDescent="0.25">
      <c r="A40" s="12" t="s">
        <v>61</v>
      </c>
      <c r="B40" s="20" t="s">
        <v>179</v>
      </c>
      <c r="C40" s="21" t="s">
        <v>126</v>
      </c>
    </row>
    <row r="41" spans="1:4" ht="31.5" x14ac:dyDescent="0.25">
      <c r="A41" s="12" t="s">
        <v>62</v>
      </c>
      <c r="B41" s="20" t="s">
        <v>180</v>
      </c>
      <c r="C41" s="21" t="s">
        <v>127</v>
      </c>
    </row>
    <row r="42" spans="1:4" ht="31.5" x14ac:dyDescent="0.25">
      <c r="A42" s="12" t="s">
        <v>63</v>
      </c>
      <c r="B42" s="20" t="s">
        <v>181</v>
      </c>
      <c r="C42" s="21" t="s">
        <v>128</v>
      </c>
    </row>
    <row r="43" spans="1:4" ht="31.5" x14ac:dyDescent="0.25">
      <c r="A43" s="12" t="s">
        <v>64</v>
      </c>
      <c r="B43" s="20" t="s">
        <v>182</v>
      </c>
      <c r="C43" s="21" t="s">
        <v>129</v>
      </c>
    </row>
    <row r="44" spans="1:4" ht="63" x14ac:dyDescent="0.25">
      <c r="A44" s="12" t="s">
        <v>23</v>
      </c>
      <c r="B44" s="20" t="s">
        <v>183</v>
      </c>
      <c r="C44" s="21" t="s">
        <v>130</v>
      </c>
    </row>
    <row r="45" spans="1:4" ht="47.25" x14ac:dyDescent="0.25">
      <c r="A45" s="12" t="s">
        <v>65</v>
      </c>
      <c r="B45" s="20" t="s">
        <v>184</v>
      </c>
      <c r="C45" s="21" t="s">
        <v>131</v>
      </c>
    </row>
    <row r="46" spans="1:4" ht="31.5" x14ac:dyDescent="0.25">
      <c r="A46" s="12" t="s">
        <v>66</v>
      </c>
      <c r="B46" s="20" t="s">
        <v>185</v>
      </c>
      <c r="C46" s="21" t="s">
        <v>132</v>
      </c>
    </row>
    <row r="47" spans="1:4" ht="31.5" x14ac:dyDescent="0.25">
      <c r="A47" s="12" t="s">
        <v>67</v>
      </c>
      <c r="B47" s="20" t="s">
        <v>186</v>
      </c>
      <c r="C47" s="21" t="s">
        <v>133</v>
      </c>
    </row>
    <row r="48" spans="1:4" ht="31.5" x14ac:dyDescent="0.25">
      <c r="A48" s="12" t="s">
        <v>68</v>
      </c>
      <c r="B48" s="20" t="s">
        <v>187</v>
      </c>
      <c r="C48" s="21" t="s">
        <v>134</v>
      </c>
    </row>
    <row r="49" spans="1:3" ht="31.5" x14ac:dyDescent="0.25">
      <c r="A49" s="12" t="s">
        <v>69</v>
      </c>
      <c r="B49" s="20" t="s">
        <v>188</v>
      </c>
      <c r="C49" s="21" t="s">
        <v>135</v>
      </c>
    </row>
    <row r="50" spans="1:3" ht="31.5" x14ac:dyDescent="0.25">
      <c r="A50" s="12" t="s">
        <v>70</v>
      </c>
      <c r="B50" s="20" t="s">
        <v>189</v>
      </c>
      <c r="C50" s="21" t="s">
        <v>136</v>
      </c>
    </row>
    <row r="51" spans="1:3" ht="31.5" x14ac:dyDescent="0.25">
      <c r="A51" s="12" t="s">
        <v>71</v>
      </c>
      <c r="B51" s="20" t="s">
        <v>190</v>
      </c>
      <c r="C51" s="21" t="s">
        <v>137</v>
      </c>
    </row>
    <row r="52" spans="1:3" ht="31.5" x14ac:dyDescent="0.25">
      <c r="A52" s="12" t="s">
        <v>72</v>
      </c>
      <c r="B52" s="20" t="s">
        <v>191</v>
      </c>
      <c r="C52" s="21" t="s">
        <v>138</v>
      </c>
    </row>
    <row r="53" spans="1:3" ht="31.5" x14ac:dyDescent="0.25">
      <c r="A53" s="12" t="s">
        <v>74</v>
      </c>
      <c r="B53" s="20" t="s">
        <v>192</v>
      </c>
      <c r="C53" s="21" t="s">
        <v>139</v>
      </c>
    </row>
  </sheetData>
  <sheetProtection password="DB70" sheet="1" objects="1" scenarios="1" autoFilter="0"/>
  <hyperlinks>
    <hyperlink ref="C3" r:id="rId1"/>
    <hyperlink ref="C16" r:id="rId2"/>
    <hyperlink ref="C29" r:id="rId3"/>
    <hyperlink ref="C46" r:id="rId4"/>
    <hyperlink ref="C50" r:id="rId5"/>
    <hyperlink ref="C23" r:id="rId6"/>
    <hyperlink ref="C37" r:id="rId7"/>
    <hyperlink ref="C34" r:id="rId8"/>
    <hyperlink ref="C11" r:id="rId9"/>
    <hyperlink ref="C38" r:id="rId10"/>
    <hyperlink ref="C15" r:id="rId11"/>
    <hyperlink ref="C43" r:id="rId12"/>
    <hyperlink ref="C5" r:id="rId13"/>
    <hyperlink ref="C2" r:id="rId14"/>
    <hyperlink ref="C12" r:id="rId15"/>
    <hyperlink ref="C18" r:id="rId16"/>
    <hyperlink ref="C7" r:id="rId17"/>
    <hyperlink ref="C22" r:id="rId18"/>
    <hyperlink ref="C13" r:id="rId19"/>
    <hyperlink ref="C41" r:id="rId20"/>
    <hyperlink ref="C44" r:id="rId21"/>
    <hyperlink ref="C17" r:id="rId22"/>
    <hyperlink ref="C32" r:id="rId23"/>
    <hyperlink ref="C39" r:id="rId24"/>
    <hyperlink ref="C24" r:id="rId25"/>
    <hyperlink ref="C20" r:id="rId26"/>
    <hyperlink ref="C19" r:id="rId27"/>
    <hyperlink ref="C31" r:id="rId28"/>
    <hyperlink ref="C51" r:id="rId29"/>
    <hyperlink ref="C26" r:id="rId30"/>
    <hyperlink ref="C48" r:id="rId31"/>
    <hyperlink ref="C47" r:id="rId32"/>
    <hyperlink ref="C33" r:id="rId33"/>
    <hyperlink ref="C25" r:id="rId34"/>
    <hyperlink ref="C45" r:id="rId35"/>
    <hyperlink ref="C52" r:id="rId36"/>
    <hyperlink ref="C53" r:id="rId37"/>
    <hyperlink ref="C21" r:id="rId38"/>
    <hyperlink ref="C30" r:id="rId39"/>
    <hyperlink ref="C40" r:id="rId40"/>
    <hyperlink ref="C4" r:id="rId41"/>
    <hyperlink ref="C14" r:id="rId42"/>
    <hyperlink ref="C8" r:id="rId4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углубл.дисп. 1 группа</vt:lpstr>
      <vt:lpstr>углубл. дисп. 2 группа</vt:lpstr>
      <vt:lpstr>Иные</vt:lpstr>
      <vt:lpstr>СВОД углублен. дисп.</vt:lpstr>
      <vt:lpstr>УД для РЗН</vt:lpstr>
      <vt:lpstr>УД СЕЛЬСКИХ</vt:lpstr>
      <vt:lpstr>год</vt:lpstr>
      <vt:lpstr>месяц</vt:lpstr>
      <vt:lpstr>НазванияОрганизаций</vt:lpstr>
      <vt:lpstr>Иные!Область_печати</vt:lpstr>
      <vt:lpstr>'СВОД углублен. дисп.'!Область_печати</vt:lpstr>
      <vt:lpstr>'углубл. дисп. 2 группа'!Область_печати</vt:lpstr>
      <vt:lpstr>'углубл.дисп. 1 группа'!Область_печати</vt:lpstr>
      <vt:lpstr>'УД для РЗН'!Область_печати</vt:lpstr>
      <vt:lpstr>число</vt:lpstr>
    </vt:vector>
  </TitlesOfParts>
  <Company>ГБУЗ ВОМИАЦ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И. Яковлева</dc:creator>
  <cp:lastModifiedBy>User</cp:lastModifiedBy>
  <cp:lastPrinted>2024-05-06T14:53:39Z</cp:lastPrinted>
  <dcterms:created xsi:type="dcterms:W3CDTF">2021-08-05T10:10:13Z</dcterms:created>
  <dcterms:modified xsi:type="dcterms:W3CDTF">2025-01-19T17:57:32Z</dcterms:modified>
</cp:coreProperties>
</file>